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"/>
    </mc:Choice>
  </mc:AlternateContent>
  <xr:revisionPtr revIDLastSave="0" documentId="13_ncr:1_{2BBEDE94-3D6E-408A-A7DC-EAA48DA4E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_1" sheetId="4" r:id="rId1"/>
    <sheet name="Dokaznica 1" sheetId="6" state="hidden" r:id="rId2"/>
    <sheet name="Vodni doprinos 2" sheetId="8" state="hidden" r:id="rId3"/>
  </sheets>
  <definedNames>
    <definedName name="_xlnm.Print_Titles" localSheetId="1">'Dokaznica 1'!$2:$6</definedName>
    <definedName name="_xlnm.Print_Titles" localSheetId="0">T_1!$3:$3</definedName>
    <definedName name="_xlnm.Print_Titles" localSheetId="2">'Vodni doprinos 2'!#REF!</definedName>
    <definedName name="_xlnm.Print_Area" localSheetId="1">'Dokaznica 1'!$A$2:$U$35</definedName>
    <definedName name="_xlnm.Print_Area" localSheetId="0">T_1!$A$1:$G$45</definedName>
    <definedName name="_xlnm.Print_Area" localSheetId="2">'Vodni doprinos 2'!$A$1:$H$17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4" l="1"/>
  <c r="G32" i="4"/>
  <c r="G17" i="4" l="1"/>
  <c r="G16" i="4"/>
  <c r="G8" i="4"/>
  <c r="G18" i="4" l="1"/>
  <c r="C34" i="4" l="1"/>
  <c r="G31" i="4"/>
  <c r="G34" i="4" l="1"/>
  <c r="G42" i="4" s="1"/>
  <c r="G26" i="4"/>
  <c r="G24" i="4"/>
  <c r="G22" i="4"/>
  <c r="G14" i="4"/>
  <c r="G13" i="4"/>
  <c r="G12" i="4"/>
  <c r="D14" i="8" l="1"/>
  <c r="C11" i="8"/>
  <c r="C10" i="8"/>
  <c r="C4" i="8"/>
  <c r="D4" i="8" s="1"/>
  <c r="H20" i="6"/>
  <c r="I20" i="6"/>
  <c r="J20" i="6"/>
  <c r="K20" i="6"/>
  <c r="L20" i="6"/>
  <c r="C21" i="6"/>
  <c r="C23" i="6"/>
  <c r="C25" i="6"/>
  <c r="C27" i="6"/>
  <c r="C29" i="6"/>
  <c r="H14" i="6"/>
  <c r="I14" i="6"/>
  <c r="J14" i="6"/>
  <c r="K14" i="6"/>
  <c r="L14" i="6"/>
  <c r="H16" i="6"/>
  <c r="I16" i="6"/>
  <c r="J16" i="6"/>
  <c r="K16" i="6"/>
  <c r="L16" i="6"/>
  <c r="C15" i="6"/>
  <c r="H12" i="6"/>
  <c r="I12" i="6"/>
  <c r="J12" i="6"/>
  <c r="K12" i="6"/>
  <c r="L12" i="6"/>
  <c r="M12" i="6" s="1"/>
  <c r="C13" i="6"/>
  <c r="H28" i="6"/>
  <c r="J28" i="6"/>
  <c r="K28" i="6"/>
  <c r="L28" i="6"/>
  <c r="I28" i="6"/>
  <c r="L26" i="6"/>
  <c r="H26" i="6"/>
  <c r="I26" i="6"/>
  <c r="L24" i="6"/>
  <c r="H24" i="6"/>
  <c r="L22" i="6"/>
  <c r="H22" i="6"/>
  <c r="J22" i="6"/>
  <c r="C19" i="6"/>
  <c r="L18" i="6"/>
  <c r="H18" i="6"/>
  <c r="C17" i="6"/>
  <c r="C11" i="6"/>
  <c r="L10" i="6"/>
  <c r="H10" i="6"/>
  <c r="C27" i="4"/>
  <c r="C19" i="4"/>
  <c r="C9" i="4"/>
  <c r="K10" i="6"/>
  <c r="P10" i="6" s="1"/>
  <c r="K18" i="6"/>
  <c r="K22" i="6"/>
  <c r="P22" i="6" s="1"/>
  <c r="K24" i="6"/>
  <c r="K26" i="6"/>
  <c r="P26" i="6" s="1"/>
  <c r="N16" i="6"/>
  <c r="J26" i="6"/>
  <c r="J24" i="6"/>
  <c r="I24" i="6"/>
  <c r="I22" i="6"/>
  <c r="N22" i="6" s="1"/>
  <c r="J18" i="6"/>
  <c r="J10" i="6"/>
  <c r="I18" i="6"/>
  <c r="N18" i="6" s="1"/>
  <c r="I10" i="6"/>
  <c r="O22" i="6"/>
  <c r="N12" i="6" l="1"/>
  <c r="M16" i="6"/>
  <c r="N14" i="6"/>
  <c r="D8" i="8"/>
  <c r="O24" i="6"/>
  <c r="N28" i="6"/>
  <c r="O16" i="6"/>
  <c r="O14" i="6"/>
  <c r="O20" i="6"/>
  <c r="N10" i="6"/>
  <c r="O18" i="6"/>
  <c r="O28" i="6"/>
  <c r="D1" i="8"/>
  <c r="M10" i="6"/>
  <c r="M18" i="6"/>
  <c r="M28" i="6"/>
  <c r="O10" i="6"/>
  <c r="P18" i="6"/>
  <c r="M26" i="6"/>
  <c r="P28" i="6"/>
  <c r="M20" i="6"/>
  <c r="O26" i="6"/>
  <c r="N20" i="6"/>
  <c r="P24" i="6"/>
  <c r="M22" i="6"/>
  <c r="N26" i="6"/>
  <c r="P14" i="6"/>
  <c r="M24" i="6"/>
  <c r="P20" i="6"/>
  <c r="N24" i="6"/>
  <c r="N32" i="6"/>
  <c r="P12" i="6"/>
  <c r="O12" i="6"/>
  <c r="P16" i="6"/>
  <c r="G27" i="4"/>
  <c r="G41" i="4" s="1"/>
  <c r="G9" i="4"/>
  <c r="G39" i="4" s="1"/>
  <c r="M14" i="6"/>
  <c r="O32" i="6" l="1"/>
  <c r="M32" i="6"/>
  <c r="P32" i="6"/>
  <c r="G19" i="4"/>
  <c r="G40" i="4" s="1"/>
  <c r="G43" i="4" s="1"/>
  <c r="G44" i="4" l="1"/>
  <c r="G45" i="4" s="1"/>
</calcChain>
</file>

<file path=xl/sharedStrings.xml><?xml version="1.0" encoding="utf-8"?>
<sst xmlns="http://schemas.openxmlformats.org/spreadsheetml/2006/main" count="141" uniqueCount="93">
  <si>
    <t>TROŠKOVNIK</t>
  </si>
  <si>
    <t>Opis poslova:</t>
  </si>
  <si>
    <t xml:space="preserve">Pozicija </t>
  </si>
  <si>
    <t>Grupa radova</t>
  </si>
  <si>
    <t>Opis  rada</t>
  </si>
  <si>
    <t>Količina</t>
  </si>
  <si>
    <t>Jedinična  cijena</t>
  </si>
  <si>
    <t>Ukupno</t>
  </si>
  <si>
    <t>kom</t>
  </si>
  <si>
    <t>ZEMLJANI RADOVI</t>
  </si>
  <si>
    <t>PRIPREMNI RADOVI</t>
  </si>
  <si>
    <t>2.1.</t>
  </si>
  <si>
    <t>2.2.</t>
  </si>
  <si>
    <t xml:space="preserve">Grubo i fino planiranje i valjanje posteljice prometnih i pješačkih površina. Neravnine je potrebno zasjeći, a udubljenja napuniti materijalom tako da posteljica nakon valjanja dobije projektirane uzdužne i poprečne padove, sa točnosti +- 2 cm. </t>
  </si>
  <si>
    <t>2.3.</t>
  </si>
  <si>
    <t>2.5.</t>
  </si>
  <si>
    <t>KOLNIČKA KONSTRUKCIJA</t>
  </si>
  <si>
    <t>Jedinica mjere</t>
  </si>
  <si>
    <t>m'</t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</si>
  <si>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</si>
  <si>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m</t>
    </r>
    <r>
      <rPr>
        <vertAlign val="superscript"/>
        <sz val="9"/>
        <rFont val="Arial"/>
        <family val="2"/>
        <charset val="238"/>
      </rPr>
      <t>2</t>
    </r>
  </si>
  <si>
    <t>A.</t>
  </si>
  <si>
    <t>REKAPITULACIJA:</t>
  </si>
  <si>
    <t>KOLNIČKA KONSTRUKCIJA UKUPNO:</t>
  </si>
  <si>
    <t>SVEUKUPNO:</t>
  </si>
  <si>
    <t>1.</t>
  </si>
  <si>
    <t>2.</t>
  </si>
  <si>
    <t>4.</t>
  </si>
  <si>
    <t>2.8.</t>
  </si>
  <si>
    <t>PRIPREMNI I ZAVRŠNI RADOVI</t>
  </si>
  <si>
    <t>Profili</t>
  </si>
  <si>
    <t>Razlika količina</t>
  </si>
  <si>
    <t>Napomena</t>
  </si>
  <si>
    <t>Razmak profila</t>
  </si>
  <si>
    <t>I</t>
  </si>
  <si>
    <t>N</t>
  </si>
  <si>
    <t>RB</t>
  </si>
  <si>
    <t>Stacionaža</t>
  </si>
  <si>
    <r>
      <rPr>
        <sz val="10"/>
        <rFont val="GreekC"/>
        <charset val="238"/>
      </rPr>
      <t>D</t>
    </r>
    <r>
      <rPr>
        <sz val="10"/>
        <rFont val="Arial"/>
        <family val="2"/>
        <charset val="238"/>
      </rPr>
      <t xml:space="preserve"> St.</t>
    </r>
  </si>
  <si>
    <t>T</t>
  </si>
  <si>
    <t>P</t>
  </si>
  <si>
    <t>višak</t>
  </si>
  <si>
    <t>manjak</t>
  </si>
  <si>
    <t>km</t>
  </si>
  <si>
    <t>m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</si>
  <si>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</si>
  <si>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</si>
  <si>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2a</t>
  </si>
  <si>
    <t>Ukupno trasa:</t>
  </si>
  <si>
    <t>I - iskop</t>
  </si>
  <si>
    <t>T - tampon</t>
  </si>
  <si>
    <t>N - nasip</t>
  </si>
  <si>
    <t>P - planiranje posteljice</t>
  </si>
  <si>
    <t>Prilaz stambenim zgradama</t>
  </si>
  <si>
    <t>1a</t>
  </si>
  <si>
    <t>2b</t>
  </si>
  <si>
    <t>Svi radovi na predmetnom objektu moraju se izvesti u skladu sa Općim tehničkim uvjetima za radove na cestama, Tehničkim propisom  za betonske konstrukcije, Pravilniku o prometnim znakovima, signalizaciji i opremi na cestama, Hrvatskim normama i drugim važećim normama i propisima iz ovog područja. U svim stavkama ovog troškovnika cijenom je obuhvaćen sav potreban rad, priprema i materijal za jedinicu gotovog posla. U ove cijene ulaze i svi troškovi održavanja objekta do dana preuzimanja, kao i troškovi bilo kakvog priručnog postrojenja i prilagodbi na terenu potrebnog za izvođenje radova po ovom troškovniku. Razni nepredviđeni radovi koji nisu obuhvaćeni stavkama ovog troškovnika, a koji se tokom gradnje ukažu neophodni mogu se izvoditi isključivo po nalogu Investitora i uz odobrenje nadzornog inženjera. 
U slučaju da u pojedinim stavkama dođe do realizacije viška radova u odnosu na ugovorne količine, Izvođač je dužan pisanim putem upozoriti nadzornu službu i Investitora.</t>
  </si>
  <si>
    <t>a/ BNS za cestu d=7 cm</t>
  </si>
  <si>
    <t>Kolnik</t>
  </si>
  <si>
    <t>Prilaz iz Relkovićeve</t>
  </si>
  <si>
    <t>Nogostup:</t>
  </si>
  <si>
    <t>Kolnik:</t>
  </si>
  <si>
    <t>Prilaz stambenim objektima</t>
  </si>
  <si>
    <t>Parkiralište.</t>
  </si>
  <si>
    <t>Prilaz parkirnim mjestima:</t>
  </si>
  <si>
    <t>Sjeverozapadni prolaz</t>
  </si>
  <si>
    <t>Prometne površine:</t>
  </si>
  <si>
    <t>Kanalizacija:</t>
  </si>
  <si>
    <t>a/ AB za cestu d=4 cm</t>
  </si>
  <si>
    <t>Dobava i izrada nosivog sloja od bitumeniziranog drobljenog kamenog materijala AC 22 base 50/70.</t>
  </si>
  <si>
    <t>Dobava, izrada i ugradnja asfalt betona-habajući sloj. AC 11 surf  45/80</t>
  </si>
  <si>
    <t>4.2.</t>
  </si>
  <si>
    <t>4.3.</t>
  </si>
  <si>
    <t>4.4.</t>
  </si>
  <si>
    <t>6.</t>
  </si>
  <si>
    <t>6.1.</t>
  </si>
  <si>
    <t>1.9.</t>
  </si>
  <si>
    <r>
      <t>Dobava i izvedba nosivog sloja od mehanički zbijenog tucaničkog materijala 0-63 u sloju prosječne debljine d= 40 cm. Ovaj sloj se ugrađuje na pripremljenu i uređenu posteljicu (Ms=15 MPa). Ugrađeni  sloj na kolniku mora zadovoljiti modul stišljivosti Ms=80 MPa. Ova stavka obuhvaća dobavu materijala, prijevoz, razastiranje i zbijanje materijala na trasi te završnu pripremu za asfaltiranje  kamenom mješavinom 0/8 kao i zbijanje na potreban modul stišljivosti. Materijal dobiven postupkom obrade građevinskog otpada nije prihvatljiv.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ugrađenog donjeg nosivog sloja kolnika od drobljene kamene mješavine za kolnik, parkiralište i nogostup.</t>
    </r>
  </si>
  <si>
    <r>
      <t>Dobava i izvedba zamjenskog sloja otkopanog materijala od mehanički zbijenog šljunčanog (ili tucaničkog ) materijala. Nasipavanje izvesti u potrebnoj visini u slojevima 30-40 cm sa potrebnim zbijanjem. Materijal dobiven postupkom obrade građevinskog otpada nije prihvatljiv.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ugrađenog materijala u zbijenom stanju.</t>
    </r>
  </si>
  <si>
    <t>PDV 25%:</t>
  </si>
  <si>
    <t>Rezanje postojećeg asfalta i betona na mjestima spojeva trase s postojećim prometnicama i kolnim ulazima.</t>
  </si>
  <si>
    <t>a/ ručni iskop sa zatrpavanjem i nabijanjem u slojevima</t>
  </si>
  <si>
    <t>b/ strojni iskop sa zatrpavanjem i nabijanjem u slojevima</t>
  </si>
  <si>
    <t>Održavanje nerzvrstanih cesta na području Općine Stara Gradiška</t>
  </si>
  <si>
    <r>
      <t>Strojni iskop zemljanog i nasipnog materijala u širokom iskopu. I Ova stavka obuhvaća sav potreban rad na  iskopu materijala, utovar i odvoz na mjesni deponij na udaljenosti do 5 km, .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iskopanog materijala u sraslom stanju. </t>
    </r>
  </si>
  <si>
    <t>Iskop rova za polaganje kcijevi oborinske odvodnje  u tlu C kategorije.</t>
  </si>
  <si>
    <t>OBORINSKA ODVODNJA</t>
  </si>
  <si>
    <t>Rušenje dijelova postojećeg asfaltnog zastora na Prometnici, betonskih elemenata i drugih objekata na trasi. U cijenu uključeno rušenje, strojno i ručno razbijanje, strojno rezanje i obrada svih rubova - kontaktnih površina na objektima u zahvatu, utovar otpadnog materijala u vozilo i prijevoz na deponij na udaljenost do 6 km.</t>
  </si>
  <si>
    <t xml:space="preserve"> Dobava, doprema i montaža  PVC cijevi  dn 200 klase SN 2  komplet sa svom potrebnom opremom (brtve i svi fazonski elementi‐koljena,
redukcije, T komadi i sl.) i materijalom (beton, armatura). Uključeno
i spajanje cijevi na revizijska okna, slivnike i sl. U cijenu uključiti čišćenje od nataloženog materijala i
ispitivanje vodonepropusnosti.
Obračun po m´. </t>
  </si>
  <si>
    <t>6.2.</t>
  </si>
  <si>
    <t>kom.</t>
  </si>
  <si>
    <t xml:space="preserve"> Dobava, doprema i ugradnja PE montažnog slivnika kružnog oblika.
Slivnik je prosječne dubine ≤ 1,5 m. U cijenu je uračunata i dobava,doprema te ugradnja lijevane željezne rešetke nosivosti 400 kN.Stavka uključuje i sve potrebne radove i materijale (pijesak, beton,
armatura) kako bi se slivnik ugradio,a prema propisima i tehničkim
uvjetima proizvođača. U cijenu uračunati i čišćenje slivnika od
nataloženog građevinskog materijala.
Obračun po 1 kompletno ugrađenom slivniku. </t>
  </si>
  <si>
    <t xml:space="preserve"> Dobava, doprema te ugradnja polietilenskog PE revizijskog okna
kružnog oblika sastavljenog od modularnih elemenata dubine ≤ od
1,50 m. Okno se sastoji od: ‐ baze okna s protočnom kinetom i dnom koje
omogućuje različitu kombinaciju ulaznih i izlaznih priključaka; ‐ tijela
okna sastavljeno od prstenova visine prema potrebnoj visini; ‐ 
završetak okna, konusnog oblika s otvorom za reviziju. Spojeni,
baza, tijelo i završni dio, zabrtvljeni, čine vodonepropusnu cjelinu.
U cijenu stavke uključena je i dobava, doprema te ugradnja tipskog
lijevano željeznog poklopca nosivosti 400 kN. Stavka uključuje i sav
spojni i ostali materijal (beton) te rad potreban za montažu okna. U
stavku uračunati čišćenje dna okna od nataloženog građevinskog
materijala.
Obračun po 1 kompletno ugrađenom oknu.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</si>
</sst>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0\+000.00"/>
  </numFmts>
  <fonts count="43">
    <font>
      <sz val="11"/>
      <color theme="1"/>
      <name val="Arial"/>
      <family val="2"/>
      <charset val="238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name val="Arial Narrow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GreekC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 Narrow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49" fontId="22" fillId="0" borderId="0">
      <alignment vertical="justify" wrapText="1"/>
    </xf>
    <xf numFmtId="0" fontId="23" fillId="4" borderId="1" applyNumberFormat="0" applyAlignment="0" applyProtection="0"/>
    <xf numFmtId="0" fontId="26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7" fillId="15" borderId="4" applyNumberFormat="0" applyAlignment="0" applyProtection="0"/>
    <xf numFmtId="0" fontId="28" fillId="15" borderId="2" applyNumberFormat="0" applyAlignment="0" applyProtection="0"/>
    <xf numFmtId="0" fontId="29" fillId="16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23" fillId="0" borderId="0"/>
    <xf numFmtId="0" fontId="14" fillId="0" borderId="0"/>
    <xf numFmtId="0" fontId="35" fillId="0" borderId="8" applyNumberFormat="0" applyFill="0" applyAlignment="0" applyProtection="0"/>
    <xf numFmtId="0" fontId="36" fillId="17" borderId="3" applyNumberFormat="0" applyAlignment="0" applyProtection="0"/>
    <xf numFmtId="0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7" borderId="2" applyNumberFormat="0" applyAlignment="0" applyProtection="0"/>
    <xf numFmtId="164" fontId="41" fillId="0" borderId="0" applyFont="0" applyFill="0" applyBorder="0" applyAlignment="0" applyProtection="0"/>
  </cellStyleXfs>
  <cellXfs count="242">
    <xf numFmtId="0" fontId="0" fillId="0" borderId="0" xfId="0"/>
    <xf numFmtId="49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top"/>
    </xf>
    <xf numFmtId="0" fontId="1" fillId="0" borderId="1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0" fontId="1" fillId="0" borderId="0" xfId="0" applyFont="1" applyFill="1" applyAlignment="1">
      <alignment vertical="top"/>
    </xf>
    <xf numFmtId="49" fontId="4" fillId="0" borderId="1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left" vertical="top"/>
    </xf>
    <xf numFmtId="4" fontId="3" fillId="0" borderId="0" xfId="0" applyNumberFormat="1" applyFont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 wrapText="1"/>
    </xf>
    <xf numFmtId="49" fontId="6" fillId="0" borderId="0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right" wrapText="1"/>
    </xf>
    <xf numFmtId="4" fontId="1" fillId="0" borderId="10" xfId="0" applyNumberFormat="1" applyFont="1" applyFill="1" applyBorder="1" applyAlignment="1">
      <alignment horizontal="right" wrapText="1"/>
    </xf>
    <xf numFmtId="16" fontId="9" fillId="0" borderId="10" xfId="0" applyNumberFormat="1" applyFont="1" applyFill="1" applyBorder="1" applyAlignment="1">
      <alignment horizontal="right" vertical="top" wrapText="1"/>
    </xf>
    <xf numFmtId="0" fontId="19" fillId="0" borderId="0" xfId="0" applyFont="1" applyFill="1" applyAlignment="1">
      <alignment vertical="top"/>
    </xf>
    <xf numFmtId="0" fontId="14" fillId="0" borderId="10" xfId="0" applyFont="1" applyFill="1" applyBorder="1" applyAlignment="1">
      <alignment horizontal="right" vertical="top" wrapText="1"/>
    </xf>
    <xf numFmtId="49" fontId="8" fillId="18" borderId="10" xfId="0" applyNumberFormat="1" applyFont="1" applyFill="1" applyBorder="1" applyAlignment="1">
      <alignment horizontal="center" vertical="top"/>
    </xf>
    <xf numFmtId="0" fontId="20" fillId="18" borderId="10" xfId="0" applyFont="1" applyFill="1" applyBorder="1" applyAlignment="1">
      <alignment horizontal="center" vertical="top" wrapText="1"/>
    </xf>
    <xf numFmtId="0" fontId="12" fillId="18" borderId="10" xfId="0" applyFont="1" applyFill="1" applyBorder="1" applyAlignment="1">
      <alignment horizontal="right" vertical="top" wrapText="1"/>
    </xf>
    <xf numFmtId="0" fontId="13" fillId="18" borderId="10" xfId="0" applyFont="1" applyFill="1" applyBorder="1" applyAlignment="1">
      <alignment horizontal="center" wrapText="1"/>
    </xf>
    <xf numFmtId="0" fontId="13" fillId="18" borderId="10" xfId="0" applyFont="1" applyFill="1" applyBorder="1" applyAlignment="1">
      <alignment horizontal="right" wrapText="1"/>
    </xf>
    <xf numFmtId="49" fontId="6" fillId="18" borderId="10" xfId="0" applyNumberFormat="1" applyFont="1" applyFill="1" applyBorder="1" applyAlignment="1">
      <alignment horizontal="center" vertical="top"/>
    </xf>
    <xf numFmtId="0" fontId="15" fillId="19" borderId="10" xfId="0" applyFont="1" applyFill="1" applyBorder="1" applyAlignment="1">
      <alignment horizontal="right" vertical="top" wrapText="1"/>
    </xf>
    <xf numFmtId="49" fontId="17" fillId="19" borderId="10" xfId="0" applyNumberFormat="1" applyFont="1" applyFill="1" applyBorder="1" applyAlignment="1">
      <alignment horizontal="center" vertical="top"/>
    </xf>
    <xf numFmtId="0" fontId="19" fillId="19" borderId="10" xfId="0" applyFont="1" applyFill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right" vertical="top" wrapText="1"/>
    </xf>
    <xf numFmtId="0" fontId="1" fillId="19" borderId="12" xfId="0" applyFont="1" applyFill="1" applyBorder="1" applyAlignment="1">
      <alignment horizontal="center" vertical="top" wrapText="1"/>
    </xf>
    <xf numFmtId="49" fontId="18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right" wrapText="1"/>
    </xf>
    <xf numFmtId="0" fontId="3" fillId="0" borderId="13" xfId="0" applyFont="1" applyBorder="1" applyAlignment="1">
      <alignment horizontal="center" vertical="center"/>
    </xf>
    <xf numFmtId="0" fontId="5" fillId="18" borderId="10" xfId="0" applyFont="1" applyFill="1" applyBorder="1" applyAlignment="1">
      <alignment horizontal="right" vertical="top" wrapText="1"/>
    </xf>
    <xf numFmtId="0" fontId="9" fillId="0" borderId="14" xfId="0" applyFont="1" applyFill="1" applyBorder="1" applyAlignment="1">
      <alignment horizontal="right" vertical="top" wrapText="1"/>
    </xf>
    <xf numFmtId="49" fontId="4" fillId="0" borderId="14" xfId="0" applyNumberFormat="1" applyFont="1" applyBorder="1" applyAlignment="1">
      <alignment horizontal="center" vertical="top"/>
    </xf>
    <xf numFmtId="0" fontId="9" fillId="0" borderId="12" xfId="0" applyFont="1" applyFill="1" applyBorder="1" applyAlignment="1">
      <alignment horizontal="right" vertical="top" wrapText="1"/>
    </xf>
    <xf numFmtId="49" fontId="4" fillId="0" borderId="12" xfId="0" applyNumberFormat="1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right" wrapText="1"/>
    </xf>
    <xf numFmtId="0" fontId="9" fillId="18" borderId="15" xfId="0" applyFont="1" applyFill="1" applyBorder="1" applyAlignment="1">
      <alignment horizontal="right" vertical="top" wrapText="1"/>
    </xf>
    <xf numFmtId="49" fontId="8" fillId="18" borderId="15" xfId="0" applyNumberFormat="1" applyFont="1" applyFill="1" applyBorder="1" applyAlignment="1">
      <alignment horizontal="center" vertical="top"/>
    </xf>
    <xf numFmtId="0" fontId="1" fillId="18" borderId="15" xfId="0" applyFont="1" applyFill="1" applyBorder="1" applyAlignment="1">
      <alignment horizontal="center" wrapText="1"/>
    </xf>
    <xf numFmtId="0" fontId="1" fillId="18" borderId="15" xfId="0" applyFont="1" applyFill="1" applyBorder="1" applyAlignment="1">
      <alignment horizontal="right" wrapText="1"/>
    </xf>
    <xf numFmtId="49" fontId="4" fillId="0" borderId="12" xfId="0" applyNumberFormat="1" applyFont="1" applyFill="1" applyBorder="1" applyAlignment="1">
      <alignment horizontal="center" vertical="top"/>
    </xf>
    <xf numFmtId="0" fontId="12" fillId="18" borderId="15" xfId="0" applyFont="1" applyFill="1" applyBorder="1" applyAlignment="1">
      <alignment horizontal="right" vertical="top" wrapText="1"/>
    </xf>
    <xf numFmtId="49" fontId="4" fillId="0" borderId="0" xfId="0" applyNumberFormat="1" applyFont="1" applyFill="1" applyBorder="1" applyAlignment="1">
      <alignment horizontal="center" vertical="top"/>
    </xf>
    <xf numFmtId="16" fontId="14" fillId="0" borderId="0" xfId="0" applyNumberFormat="1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right" wrapText="1"/>
    </xf>
    <xf numFmtId="16" fontId="14" fillId="0" borderId="12" xfId="0" applyNumberFormat="1" applyFont="1" applyFill="1" applyBorder="1" applyAlignment="1">
      <alignment horizontal="right" vertical="top" wrapText="1"/>
    </xf>
    <xf numFmtId="0" fontId="20" fillId="0" borderId="12" xfId="0" applyFont="1" applyFill="1" applyBorder="1" applyAlignment="1">
      <alignment horizontal="center" wrapText="1"/>
    </xf>
    <xf numFmtId="4" fontId="20" fillId="0" borderId="12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horizontal="left" vertical="top" wrapText="1"/>
    </xf>
    <xf numFmtId="4" fontId="19" fillId="19" borderId="10" xfId="0" applyNumberFormat="1" applyFont="1" applyFill="1" applyBorder="1" applyAlignment="1">
      <alignment horizontal="center" vertical="top" wrapText="1"/>
    </xf>
    <xf numFmtId="4" fontId="20" fillId="18" borderId="10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 wrapText="1"/>
    </xf>
    <xf numFmtId="4" fontId="20" fillId="0" borderId="12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4" fontId="1" fillId="18" borderId="15" xfId="0" applyNumberFormat="1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4" fontId="13" fillId="18" borderId="15" xfId="0" applyNumberFormat="1" applyFont="1" applyFill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top" wrapText="1"/>
    </xf>
    <xf numFmtId="4" fontId="1" fillId="19" borderId="12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14" fillId="0" borderId="10" xfId="0" applyFont="1" applyFill="1" applyBorder="1" applyAlignment="1">
      <alignment horizontal="center" wrapText="1"/>
    </xf>
    <xf numFmtId="4" fontId="14" fillId="0" borderId="10" xfId="0" applyNumberFormat="1" applyFont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right" wrapText="1"/>
    </xf>
    <xf numFmtId="4" fontId="9" fillId="0" borderId="10" xfId="0" applyNumberFormat="1" applyFont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4" fontId="9" fillId="0" borderId="14" xfId="0" applyNumberFormat="1" applyFont="1" applyBorder="1" applyAlignment="1">
      <alignment horizontal="center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4" xfId="0" applyNumberFormat="1" applyFont="1" applyFill="1" applyBorder="1" applyAlignment="1">
      <alignment horizontal="right" wrapText="1"/>
    </xf>
    <xf numFmtId="49" fontId="9" fillId="0" borderId="13" xfId="0" applyNumberFormat="1" applyFont="1" applyBorder="1" applyAlignment="1">
      <alignment horizontal="justify" vertical="center" wrapText="1"/>
    </xf>
    <xf numFmtId="0" fontId="9" fillId="0" borderId="16" xfId="0" applyFont="1" applyFill="1" applyBorder="1" applyAlignment="1">
      <alignment horizontal="right" vertical="top" wrapText="1"/>
    </xf>
    <xf numFmtId="4" fontId="1" fillId="0" borderId="18" xfId="0" applyNumberFormat="1" applyFont="1" applyBorder="1" applyAlignment="1">
      <alignment horizontal="center" wrapText="1"/>
    </xf>
    <xf numFmtId="49" fontId="4" fillId="0" borderId="16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wrapText="1"/>
    </xf>
    <xf numFmtId="4" fontId="1" fillId="0" borderId="16" xfId="0" applyNumberFormat="1" applyFont="1" applyFill="1" applyBorder="1" applyAlignment="1">
      <alignment horizontal="right" wrapText="1"/>
    </xf>
    <xf numFmtId="0" fontId="14" fillId="0" borderId="19" xfId="38" applyBorder="1" applyAlignment="1">
      <alignment horizontal="center" vertical="center"/>
    </xf>
    <xf numFmtId="0" fontId="14" fillId="0" borderId="0" xfId="38" applyAlignment="1">
      <alignment vertical="center"/>
    </xf>
    <xf numFmtId="0" fontId="14" fillId="0" borderId="20" xfId="38" applyFont="1" applyBorder="1" applyAlignment="1">
      <alignment horizontal="center" vertical="center"/>
    </xf>
    <xf numFmtId="0" fontId="14" fillId="0" borderId="21" xfId="38" applyFont="1" applyBorder="1" applyAlignment="1">
      <alignment horizontal="center" vertical="center"/>
    </xf>
    <xf numFmtId="0" fontId="14" fillId="0" borderId="22" xfId="38" applyFont="1" applyBorder="1" applyAlignment="1">
      <alignment horizontal="center" vertical="center"/>
    </xf>
    <xf numFmtId="0" fontId="14" fillId="0" borderId="23" xfId="38" applyFont="1" applyBorder="1" applyAlignment="1">
      <alignment horizontal="center" vertical="center"/>
    </xf>
    <xf numFmtId="0" fontId="14" fillId="0" borderId="24" xfId="38" applyBorder="1" applyAlignment="1">
      <alignment horizontal="center" vertical="center"/>
    </xf>
    <xf numFmtId="0" fontId="14" fillId="0" borderId="20" xfId="38" applyBorder="1" applyAlignment="1">
      <alignment horizontal="center" vertical="center"/>
    </xf>
    <xf numFmtId="0" fontId="14" fillId="0" borderId="21" xfId="38" applyBorder="1" applyAlignment="1">
      <alignment horizontal="center" vertical="center"/>
    </xf>
    <xf numFmtId="0" fontId="14" fillId="0" borderId="22" xfId="38" applyBorder="1" applyAlignment="1">
      <alignment horizontal="center" vertical="center"/>
    </xf>
    <xf numFmtId="0" fontId="14" fillId="0" borderId="23" xfId="38" applyBorder="1" applyAlignment="1">
      <alignment horizontal="center" vertical="center"/>
    </xf>
    <xf numFmtId="0" fontId="14" fillId="0" borderId="25" xfId="38" applyBorder="1" applyAlignment="1">
      <alignment horizontal="center" vertical="center"/>
    </xf>
    <xf numFmtId="4" fontId="14" fillId="0" borderId="22" xfId="38" applyNumberFormat="1" applyBorder="1" applyAlignment="1">
      <alignment horizontal="center" vertical="center"/>
    </xf>
    <xf numFmtId="4" fontId="14" fillId="0" borderId="20" xfId="38" applyNumberFormat="1" applyBorder="1" applyAlignment="1">
      <alignment horizontal="center" vertical="center"/>
    </xf>
    <xf numFmtId="4" fontId="14" fillId="0" borderId="21" xfId="38" applyNumberFormat="1" applyBorder="1" applyAlignment="1">
      <alignment horizontal="center" vertical="center"/>
    </xf>
    <xf numFmtId="4" fontId="14" fillId="0" borderId="23" xfId="38" applyNumberFormat="1" applyBorder="1" applyAlignment="1">
      <alignment horizontal="center" vertical="center"/>
    </xf>
    <xf numFmtId="4" fontId="14" fillId="0" borderId="25" xfId="38" applyNumberFormat="1" applyBorder="1" applyAlignment="1">
      <alignment horizontal="center" vertical="center"/>
    </xf>
    <xf numFmtId="4" fontId="14" fillId="0" borderId="0" xfId="38" applyNumberFormat="1" applyAlignment="1">
      <alignment vertical="center"/>
    </xf>
    <xf numFmtId="0" fontId="14" fillId="0" borderId="26" xfId="38" applyBorder="1" applyAlignment="1">
      <alignment horizontal="center" vertical="center"/>
    </xf>
    <xf numFmtId="165" fontId="14" fillId="0" borderId="27" xfId="38" applyNumberFormat="1" applyBorder="1" applyAlignment="1">
      <alignment horizontal="center" vertical="center"/>
    </xf>
    <xf numFmtId="0" fontId="14" fillId="0" borderId="28" xfId="38" applyBorder="1" applyAlignment="1">
      <alignment horizontal="center" vertical="center"/>
    </xf>
    <xf numFmtId="4" fontId="14" fillId="0" borderId="29" xfId="38" applyNumberFormat="1" applyBorder="1" applyAlignment="1">
      <alignment horizontal="center" vertical="center"/>
    </xf>
    <xf numFmtId="4" fontId="14" fillId="0" borderId="27" xfId="38" applyNumberFormat="1" applyBorder="1" applyAlignment="1">
      <alignment horizontal="center" vertical="center"/>
    </xf>
    <xf numFmtId="4" fontId="14" fillId="0" borderId="28" xfId="38" applyNumberFormat="1" applyBorder="1" applyAlignment="1">
      <alignment horizontal="center" vertical="center"/>
    </xf>
    <xf numFmtId="4" fontId="14" fillId="0" borderId="27" xfId="38" applyNumberFormat="1" applyBorder="1" applyAlignment="1">
      <alignment vertical="center"/>
    </xf>
    <xf numFmtId="4" fontId="14" fillId="0" borderId="30" xfId="38" applyNumberFormat="1" applyBorder="1" applyAlignment="1">
      <alignment vertical="center"/>
    </xf>
    <xf numFmtId="4" fontId="14" fillId="0" borderId="26" xfId="38" applyNumberFormat="1" applyBorder="1" applyAlignment="1">
      <alignment vertical="center"/>
    </xf>
    <xf numFmtId="4" fontId="14" fillId="0" borderId="28" xfId="38" applyNumberFormat="1" applyBorder="1" applyAlignment="1">
      <alignment vertical="center"/>
    </xf>
    <xf numFmtId="4" fontId="14" fillId="0" borderId="31" xfId="38" applyNumberFormat="1" applyBorder="1" applyAlignment="1">
      <alignment vertical="center"/>
    </xf>
    <xf numFmtId="4" fontId="14" fillId="0" borderId="32" xfId="38" applyNumberFormat="1" applyBorder="1" applyAlignment="1">
      <alignment horizontal="center" vertical="center"/>
    </xf>
    <xf numFmtId="4" fontId="14" fillId="0" borderId="33" xfId="38" applyNumberFormat="1" applyBorder="1" applyAlignment="1">
      <alignment horizontal="center" vertical="center"/>
    </xf>
    <xf numFmtId="0" fontId="14" fillId="0" borderId="34" xfId="38" applyBorder="1" applyAlignment="1">
      <alignment horizontal="center" vertical="center"/>
    </xf>
    <xf numFmtId="165" fontId="14" fillId="0" borderId="35" xfId="38" applyNumberFormat="1" applyBorder="1" applyAlignment="1">
      <alignment horizontal="center" vertical="center"/>
    </xf>
    <xf numFmtId="0" fontId="14" fillId="0" borderId="36" xfId="38" applyBorder="1" applyAlignment="1">
      <alignment horizontal="center" vertical="center"/>
    </xf>
    <xf numFmtId="4" fontId="14" fillId="0" borderId="35" xfId="38" applyNumberFormat="1" applyBorder="1" applyAlignment="1">
      <alignment horizontal="center" vertical="center"/>
    </xf>
    <xf numFmtId="4" fontId="14" fillId="0" borderId="36" xfId="38" applyNumberFormat="1" applyBorder="1" applyAlignment="1">
      <alignment horizontal="center" vertical="center"/>
    </xf>
    <xf numFmtId="4" fontId="14" fillId="0" borderId="37" xfId="38" applyNumberFormat="1" applyBorder="1" applyAlignment="1">
      <alignment horizontal="center" vertical="center"/>
    </xf>
    <xf numFmtId="4" fontId="14" fillId="0" borderId="38" xfId="38" applyNumberFormat="1" applyBorder="1" applyAlignment="1">
      <alignment horizontal="center" vertical="center"/>
    </xf>
    <xf numFmtId="0" fontId="14" fillId="0" borderId="33" xfId="38" applyFont="1" applyBorder="1" applyAlignment="1">
      <alignment horizontal="center" vertical="center"/>
    </xf>
    <xf numFmtId="0" fontId="14" fillId="0" borderId="33" xfId="38" applyBorder="1" applyAlignment="1">
      <alignment horizontal="center" vertical="center"/>
    </xf>
    <xf numFmtId="4" fontId="14" fillId="0" borderId="39" xfId="38" applyNumberFormat="1" applyBorder="1" applyAlignment="1">
      <alignment vertical="center"/>
    </xf>
    <xf numFmtId="49" fontId="4" fillId="19" borderId="12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left" vertical="top" wrapText="1"/>
    </xf>
    <xf numFmtId="0" fontId="4" fillId="0" borderId="12" xfId="0" applyNumberFormat="1" applyFont="1" applyBorder="1" applyAlignment="1">
      <alignment horizontal="left" vertical="top" wrapText="1"/>
    </xf>
    <xf numFmtId="0" fontId="4" fillId="0" borderId="12" xfId="0" applyNumberFormat="1" applyFont="1" applyFill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4" fillId="18" borderId="15" xfId="0" applyNumberFormat="1" applyFont="1" applyFill="1" applyBorder="1" applyAlignment="1">
      <alignment horizontal="left" vertical="top" wrapText="1"/>
    </xf>
    <xf numFmtId="49" fontId="4" fillId="18" borderId="10" xfId="0" applyNumberFormat="1" applyFont="1" applyFill="1" applyBorder="1" applyAlignment="1">
      <alignment horizontal="left" vertical="top" wrapText="1"/>
    </xf>
    <xf numFmtId="0" fontId="6" fillId="0" borderId="1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40" xfId="0" applyFont="1" applyBorder="1" applyAlignment="1">
      <alignment horizontal="left" vertical="top" wrapText="1"/>
    </xf>
    <xf numFmtId="0" fontId="4" fillId="0" borderId="40" xfId="0" applyFont="1" applyBorder="1" applyAlignment="1">
      <alignment vertical="top" wrapText="1"/>
    </xf>
    <xf numFmtId="49" fontId="18" fillId="19" borderId="10" xfId="0" applyNumberFormat="1" applyFont="1" applyFill="1" applyBorder="1" applyAlignment="1">
      <alignment horizontal="left" vertical="top" wrapText="1"/>
    </xf>
    <xf numFmtId="0" fontId="14" fillId="0" borderId="0" xfId="38" applyAlignment="1">
      <alignment horizontal="right" vertical="center"/>
    </xf>
    <xf numFmtId="0" fontId="16" fillId="0" borderId="0" xfId="38" applyFont="1" applyAlignment="1">
      <alignment vertical="center"/>
    </xf>
    <xf numFmtId="0" fontId="14" fillId="0" borderId="11" xfId="38" applyBorder="1" applyAlignment="1">
      <alignment vertical="center"/>
    </xf>
    <xf numFmtId="4" fontId="14" fillId="0" borderId="11" xfId="38" applyNumberFormat="1" applyBorder="1" applyAlignment="1">
      <alignment vertical="center"/>
    </xf>
    <xf numFmtId="4" fontId="5" fillId="0" borderId="0" xfId="38" applyNumberFormat="1" applyFont="1" applyAlignment="1">
      <alignment horizontal="right" vertical="center"/>
    </xf>
    <xf numFmtId="0" fontId="14" fillId="0" borderId="41" xfId="38" applyBorder="1" applyAlignment="1">
      <alignment vertical="center"/>
    </xf>
    <xf numFmtId="0" fontId="14" fillId="0" borderId="12" xfId="38" applyBorder="1" applyAlignment="1">
      <alignment vertical="center"/>
    </xf>
    <xf numFmtId="4" fontId="14" fillId="0" borderId="12" xfId="38" applyNumberFormat="1" applyBorder="1" applyAlignment="1">
      <alignment vertical="center"/>
    </xf>
    <xf numFmtId="0" fontId="14" fillId="0" borderId="33" xfId="38" applyBorder="1" applyAlignment="1">
      <alignment vertical="center"/>
    </xf>
    <xf numFmtId="4" fontId="14" fillId="0" borderId="33" xfId="38" applyNumberFormat="1" applyBorder="1" applyAlignment="1">
      <alignment vertical="center"/>
    </xf>
    <xf numFmtId="164" fontId="3" fillId="0" borderId="0" xfId="45" applyFont="1" applyBorder="1" applyAlignment="1">
      <alignment horizontal="right" vertical="top"/>
    </xf>
    <xf numFmtId="164" fontId="2" fillId="0" borderId="0" xfId="45" applyFont="1" applyAlignment="1">
      <alignment horizontal="right" vertical="top"/>
    </xf>
    <xf numFmtId="164" fontId="4" fillId="0" borderId="40" xfId="45" applyFont="1" applyBorder="1" applyAlignment="1">
      <alignment horizontal="right" vertical="top" wrapText="1"/>
    </xf>
    <xf numFmtId="164" fontId="3" fillId="0" borderId="10" xfId="45" applyFont="1" applyBorder="1" applyAlignment="1">
      <alignment horizontal="right" vertical="center" wrapText="1"/>
    </xf>
    <xf numFmtId="164" fontId="19" fillId="19" borderId="10" xfId="45" applyFont="1" applyFill="1" applyBorder="1" applyAlignment="1">
      <alignment horizontal="right" vertical="top"/>
    </xf>
    <xf numFmtId="164" fontId="20" fillId="18" borderId="10" xfId="45" applyFont="1" applyFill="1" applyBorder="1" applyAlignment="1">
      <alignment horizontal="right" vertical="top"/>
    </xf>
    <xf numFmtId="164" fontId="1" fillId="0" borderId="10" xfId="45" applyFont="1" applyFill="1" applyBorder="1" applyAlignment="1">
      <alignment horizontal="right"/>
    </xf>
    <xf numFmtId="164" fontId="1" fillId="18" borderId="15" xfId="45" applyFont="1" applyFill="1" applyBorder="1" applyAlignment="1">
      <alignment horizontal="right"/>
    </xf>
    <xf numFmtId="164" fontId="13" fillId="18" borderId="15" xfId="45" applyFont="1" applyFill="1" applyBorder="1" applyAlignment="1">
      <alignment horizontal="right"/>
    </xf>
    <xf numFmtId="164" fontId="1" fillId="0" borderId="0" xfId="45" applyFont="1" applyFill="1" applyBorder="1" applyAlignment="1">
      <alignment horizontal="right" vertical="top"/>
    </xf>
    <xf numFmtId="164" fontId="1" fillId="19" borderId="12" xfId="45" applyFont="1" applyFill="1" applyBorder="1" applyAlignment="1">
      <alignment horizontal="right" vertical="top"/>
    </xf>
    <xf numFmtId="164" fontId="6" fillId="0" borderId="0" xfId="45" applyFont="1" applyBorder="1" applyAlignment="1">
      <alignment horizontal="right" vertical="top" wrapText="1"/>
    </xf>
    <xf numFmtId="164" fontId="6" fillId="0" borderId="11" xfId="45" applyFont="1" applyBorder="1" applyAlignment="1">
      <alignment horizontal="right" vertical="top" wrapText="1"/>
    </xf>
    <xf numFmtId="164" fontId="4" fillId="0" borderId="0" xfId="45" applyFont="1" applyBorder="1" applyAlignment="1">
      <alignment horizontal="right" vertical="top" wrapText="1"/>
    </xf>
    <xf numFmtId="164" fontId="9" fillId="0" borderId="10" xfId="45" applyFont="1" applyFill="1" applyBorder="1" applyAlignment="1">
      <alignment horizontal="right"/>
    </xf>
    <xf numFmtId="0" fontId="5" fillId="0" borderId="40" xfId="0" applyFont="1" applyBorder="1" applyAlignment="1">
      <alignment horizontal="left" vertical="top" wrapText="1"/>
    </xf>
    <xf numFmtId="164" fontId="14" fillId="0" borderId="10" xfId="45" applyFont="1" applyFill="1" applyBorder="1" applyAlignment="1">
      <alignment horizontal="right"/>
    </xf>
    <xf numFmtId="4" fontId="14" fillId="0" borderId="10" xfId="0" applyNumberFormat="1" applyFont="1" applyFill="1" applyBorder="1" applyAlignment="1">
      <alignment horizontal="right" wrapText="1"/>
    </xf>
    <xf numFmtId="164" fontId="5" fillId="0" borderId="12" xfId="45" applyFont="1" applyFill="1" applyBorder="1" applyAlignment="1">
      <alignment horizontal="right" vertical="top"/>
    </xf>
    <xf numFmtId="164" fontId="5" fillId="0" borderId="0" xfId="45" applyFont="1" applyFill="1" applyBorder="1" applyAlignment="1">
      <alignment horizontal="right" vertical="top"/>
    </xf>
    <xf numFmtId="164" fontId="5" fillId="0" borderId="15" xfId="45" applyFont="1" applyFill="1" applyBorder="1" applyAlignment="1">
      <alignment horizontal="right" vertical="top"/>
    </xf>
    <xf numFmtId="164" fontId="9" fillId="0" borderId="14" xfId="45" applyFont="1" applyFill="1" applyBorder="1" applyAlignment="1">
      <alignment horizontal="right"/>
    </xf>
    <xf numFmtId="49" fontId="42" fillId="0" borderId="0" xfId="0" applyNumberFormat="1" applyFont="1" applyBorder="1" applyAlignment="1">
      <alignment horizontal="left" vertical="top"/>
    </xf>
    <xf numFmtId="0" fontId="42" fillId="0" borderId="0" xfId="0" applyFont="1" applyBorder="1" applyAlignment="1">
      <alignment horizontal="right" vertical="top"/>
    </xf>
    <xf numFmtId="4" fontId="42" fillId="0" borderId="0" xfId="0" applyNumberFormat="1" applyFont="1" applyBorder="1" applyAlignment="1">
      <alignment horizontal="right" vertical="top"/>
    </xf>
    <xf numFmtId="49" fontId="4" fillId="0" borderId="17" xfId="0" applyNumberFormat="1" applyFont="1" applyBorder="1" applyAlignment="1">
      <alignment horizontal="left" vertical="top" wrapText="1"/>
    </xf>
    <xf numFmtId="4" fontId="4" fillId="0" borderId="17" xfId="0" applyNumberFormat="1" applyFont="1" applyBorder="1" applyAlignment="1">
      <alignment horizontal="right" vertical="top" wrapText="1"/>
    </xf>
    <xf numFmtId="164" fontId="4" fillId="0" borderId="17" xfId="45" applyFont="1" applyBorder="1" applyAlignment="1">
      <alignment horizontal="right" vertical="top" wrapText="1"/>
    </xf>
    <xf numFmtId="49" fontId="4" fillId="0" borderId="11" xfId="0" applyNumberFormat="1" applyFont="1" applyBorder="1" applyAlignment="1">
      <alignment horizontal="left" vertical="top" wrapText="1"/>
    </xf>
    <xf numFmtId="164" fontId="4" fillId="0" borderId="11" xfId="45" applyFont="1" applyBorder="1" applyAlignment="1">
      <alignment horizontal="right" vertical="top" wrapText="1"/>
    </xf>
    <xf numFmtId="164" fontId="4" fillId="0" borderId="0" xfId="45" applyFont="1" applyBorder="1" applyAlignment="1">
      <alignment vertical="top"/>
    </xf>
    <xf numFmtId="0" fontId="4" fillId="0" borderId="40" xfId="0" applyFont="1" applyBorder="1" applyAlignment="1">
      <alignment horizontal="center" vertical="center" wrapText="1"/>
    </xf>
    <xf numFmtId="0" fontId="6" fillId="20" borderId="0" xfId="0" applyNumberFormat="1" applyFont="1" applyFill="1" applyBorder="1" applyAlignment="1">
      <alignment horizontal="left" vertical="top" wrapText="1"/>
    </xf>
    <xf numFmtId="0" fontId="4" fillId="0" borderId="12" xfId="0" applyNumberFormat="1" applyFont="1" applyBorder="1" applyAlignment="1">
      <alignment horizontal="left" wrapText="1"/>
    </xf>
    <xf numFmtId="0" fontId="6" fillId="0" borderId="0" xfId="0" applyNumberFormat="1" applyFont="1" applyBorder="1" applyAlignment="1">
      <alignment horizontal="left" wrapText="1"/>
    </xf>
    <xf numFmtId="164" fontId="5" fillId="0" borderId="0" xfId="45" applyFont="1" applyFill="1" applyBorder="1" applyAlignment="1">
      <alignment horizontal="right"/>
    </xf>
    <xf numFmtId="0" fontId="6" fillId="0" borderId="0" xfId="0" applyFont="1" applyBorder="1" applyAlignment="1">
      <alignment vertical="top"/>
    </xf>
    <xf numFmtId="4" fontId="14" fillId="0" borderId="52" xfId="38" applyNumberFormat="1" applyBorder="1" applyAlignment="1">
      <alignment horizontal="center" vertical="center"/>
    </xf>
    <xf numFmtId="4" fontId="14" fillId="0" borderId="17" xfId="38" applyNumberFormat="1" applyBorder="1" applyAlignment="1">
      <alignment horizontal="center" vertical="center"/>
    </xf>
    <xf numFmtId="4" fontId="14" fillId="0" borderId="24" xfId="38" applyNumberFormat="1" applyFont="1" applyBorder="1" applyAlignment="1">
      <alignment horizontal="center" vertical="center"/>
    </xf>
    <xf numFmtId="4" fontId="14" fillId="0" borderId="20" xfId="38" applyNumberFormat="1" applyFont="1" applyBorder="1" applyAlignment="1">
      <alignment horizontal="center" vertical="center"/>
    </xf>
    <xf numFmtId="4" fontId="14" fillId="0" borderId="34" xfId="38" applyNumberFormat="1" applyFont="1" applyBorder="1" applyAlignment="1">
      <alignment horizontal="center" vertical="center"/>
    </xf>
    <xf numFmtId="4" fontId="14" fillId="0" borderId="35" xfId="38" applyNumberFormat="1" applyFont="1" applyBorder="1" applyAlignment="1">
      <alignment horizontal="center" vertical="center"/>
    </xf>
    <xf numFmtId="3" fontId="14" fillId="0" borderId="20" xfId="38" applyNumberFormat="1" applyBorder="1" applyAlignment="1">
      <alignment horizontal="center" vertical="center"/>
    </xf>
    <xf numFmtId="3" fontId="14" fillId="0" borderId="35" xfId="38" applyNumberFormat="1" applyBorder="1" applyAlignment="1">
      <alignment horizontal="center" vertical="center"/>
    </xf>
    <xf numFmtId="4" fontId="14" fillId="0" borderId="20" xfId="38" applyNumberFormat="1" applyBorder="1" applyAlignment="1">
      <alignment horizontal="center" vertical="center"/>
    </xf>
    <xf numFmtId="4" fontId="14" fillId="0" borderId="35" xfId="38" applyNumberFormat="1" applyBorder="1" applyAlignment="1">
      <alignment horizontal="center" vertical="center"/>
    </xf>
    <xf numFmtId="4" fontId="14" fillId="0" borderId="21" xfId="38" applyNumberFormat="1" applyBorder="1" applyAlignment="1">
      <alignment horizontal="center" vertical="center"/>
    </xf>
    <xf numFmtId="4" fontId="14" fillId="0" borderId="23" xfId="38" applyNumberFormat="1" applyBorder="1" applyAlignment="1">
      <alignment horizontal="center" vertical="center"/>
    </xf>
    <xf numFmtId="4" fontId="14" fillId="0" borderId="50" xfId="38" applyNumberFormat="1" applyBorder="1" applyAlignment="1">
      <alignment horizontal="center" vertical="center"/>
    </xf>
    <xf numFmtId="4" fontId="14" fillId="0" borderId="51" xfId="38" applyNumberFormat="1" applyBorder="1" applyAlignment="1">
      <alignment horizontal="center" vertical="center"/>
    </xf>
    <xf numFmtId="4" fontId="14" fillId="0" borderId="33" xfId="38" applyNumberFormat="1" applyBorder="1" applyAlignment="1">
      <alignment horizontal="center" vertical="center"/>
    </xf>
    <xf numFmtId="4" fontId="14" fillId="0" borderId="52" xfId="38" applyNumberFormat="1" applyFont="1" applyBorder="1" applyAlignment="1">
      <alignment horizontal="center" vertical="center"/>
    </xf>
    <xf numFmtId="4" fontId="14" fillId="0" borderId="17" xfId="38" applyNumberFormat="1" applyFont="1" applyBorder="1" applyAlignment="1">
      <alignment horizontal="center" vertical="center"/>
    </xf>
    <xf numFmtId="3" fontId="14" fillId="0" borderId="52" xfId="38" applyNumberFormat="1" applyBorder="1" applyAlignment="1">
      <alignment horizontal="center" vertical="center"/>
    </xf>
    <xf numFmtId="3" fontId="14" fillId="0" borderId="17" xfId="38" applyNumberFormat="1" applyBorder="1" applyAlignment="1">
      <alignment horizontal="center" vertical="center"/>
    </xf>
    <xf numFmtId="0" fontId="14" fillId="0" borderId="24" xfId="38" applyBorder="1" applyAlignment="1">
      <alignment horizontal="center" vertical="center"/>
    </xf>
    <xf numFmtId="165" fontId="14" fillId="0" borderId="20" xfId="38" applyNumberFormat="1" applyBorder="1" applyAlignment="1">
      <alignment horizontal="center" vertical="center"/>
    </xf>
    <xf numFmtId="2" fontId="14" fillId="0" borderId="21" xfId="38" applyNumberFormat="1" applyBorder="1" applyAlignment="1">
      <alignment horizontal="center" vertical="center"/>
    </xf>
    <xf numFmtId="0" fontId="14" fillId="0" borderId="21" xfId="38" applyBorder="1" applyAlignment="1">
      <alignment horizontal="center" vertical="center"/>
    </xf>
    <xf numFmtId="4" fontId="14" fillId="0" borderId="22" xfId="38" applyNumberFormat="1" applyBorder="1" applyAlignment="1">
      <alignment horizontal="center" vertical="center"/>
    </xf>
    <xf numFmtId="4" fontId="14" fillId="0" borderId="25" xfId="38" applyNumberFormat="1" applyBorder="1" applyAlignment="1">
      <alignment horizontal="center" vertical="center"/>
    </xf>
    <xf numFmtId="0" fontId="14" fillId="0" borderId="20" xfId="38" applyFont="1" applyBorder="1" applyAlignment="1">
      <alignment horizontal="center" vertical="center"/>
    </xf>
    <xf numFmtId="0" fontId="14" fillId="0" borderId="21" xfId="38" applyFont="1" applyBorder="1" applyAlignment="1">
      <alignment horizontal="center" vertical="center"/>
    </xf>
    <xf numFmtId="4" fontId="14" fillId="0" borderId="22" xfId="38" applyNumberFormat="1" applyFont="1" applyBorder="1" applyAlignment="1">
      <alignment horizontal="center" vertical="center"/>
    </xf>
    <xf numFmtId="4" fontId="14" fillId="0" borderId="21" xfId="38" applyNumberFormat="1" applyFont="1" applyBorder="1" applyAlignment="1">
      <alignment horizontal="center" vertical="center"/>
    </xf>
    <xf numFmtId="0" fontId="14" fillId="0" borderId="42" xfId="38" applyFont="1" applyBorder="1" applyAlignment="1">
      <alignment horizontal="center" vertical="center"/>
    </xf>
    <xf numFmtId="0" fontId="14" fillId="0" borderId="43" xfId="38" applyFont="1" applyBorder="1" applyAlignment="1">
      <alignment horizontal="center" vertical="center"/>
    </xf>
    <xf numFmtId="0" fontId="14" fillId="0" borderId="44" xfId="38" applyFont="1" applyBorder="1" applyAlignment="1">
      <alignment horizontal="center" vertical="center"/>
    </xf>
    <xf numFmtId="0" fontId="14" fillId="0" borderId="24" xfId="38" applyFont="1" applyBorder="1" applyAlignment="1">
      <alignment horizontal="center" vertical="center"/>
    </xf>
    <xf numFmtId="0" fontId="14" fillId="0" borderId="45" xfId="38" applyFont="1" applyBorder="1" applyAlignment="1">
      <alignment horizontal="center" vertical="center"/>
    </xf>
    <xf numFmtId="0" fontId="14" fillId="0" borderId="22" xfId="38" applyFont="1" applyBorder="1" applyAlignment="1">
      <alignment horizontal="center" vertical="center"/>
    </xf>
    <xf numFmtId="0" fontId="14" fillId="0" borderId="46" xfId="38" applyFont="1" applyBorder="1" applyAlignment="1">
      <alignment horizontal="center" vertical="center"/>
    </xf>
    <xf numFmtId="0" fontId="14" fillId="0" borderId="33" xfId="38" applyFont="1" applyBorder="1" applyAlignment="1">
      <alignment horizontal="center" vertical="center"/>
    </xf>
    <xf numFmtId="0" fontId="14" fillId="0" borderId="43" xfId="38" applyBorder="1" applyAlignment="1">
      <alignment horizontal="center" vertical="center"/>
    </xf>
    <xf numFmtId="0" fontId="14" fillId="0" borderId="44" xfId="38" applyBorder="1" applyAlignment="1">
      <alignment horizontal="center" vertical="center"/>
    </xf>
    <xf numFmtId="0" fontId="14" fillId="0" borderId="47" xfId="38" applyFont="1" applyBorder="1" applyAlignment="1">
      <alignment horizontal="center" vertical="center"/>
    </xf>
    <xf numFmtId="0" fontId="14" fillId="0" borderId="48" xfId="38" applyFont="1" applyBorder="1" applyAlignment="1">
      <alignment horizontal="center" vertical="center"/>
    </xf>
    <xf numFmtId="0" fontId="14" fillId="0" borderId="49" xfId="38" applyFont="1" applyBorder="1" applyAlignment="1">
      <alignment horizontal="center" vertical="center"/>
    </xf>
    <xf numFmtId="0" fontId="14" fillId="0" borderId="23" xfId="38" applyFont="1" applyBorder="1" applyAlignment="1">
      <alignment horizontal="center" vertical="center" wrapText="1"/>
    </xf>
    <xf numFmtId="4" fontId="5" fillId="0" borderId="17" xfId="38" applyNumberFormat="1" applyFont="1" applyBorder="1" applyAlignment="1">
      <alignment horizontal="center" vertical="center"/>
    </xf>
    <xf numFmtId="4" fontId="5" fillId="0" borderId="0" xfId="38" applyNumberFormat="1" applyFont="1" applyAlignment="1">
      <alignment horizontal="center" vertical="center"/>
    </xf>
    <xf numFmtId="4" fontId="14" fillId="0" borderId="17" xfId="38" applyNumberFormat="1" applyBorder="1" applyAlignment="1">
      <alignment horizontal="left" vertical="center"/>
    </xf>
    <xf numFmtId="4" fontId="14" fillId="0" borderId="0" xfId="38" applyNumberFormat="1" applyAlignment="1">
      <alignment horizontal="left" vertical="center"/>
    </xf>
  </cellXfs>
  <cellStyles count="46">
    <cellStyle name="20% - Isticanje1" xfId="1" xr:uid="{00000000-0005-0000-0000-000000000000}"/>
    <cellStyle name="20% - Isticanje2" xfId="2" xr:uid="{00000000-0005-0000-0000-000001000000}"/>
    <cellStyle name="20% - Isticanje3" xfId="3" xr:uid="{00000000-0005-0000-0000-000002000000}"/>
    <cellStyle name="20% - Isticanje4" xfId="4" xr:uid="{00000000-0005-0000-0000-000003000000}"/>
    <cellStyle name="20% - Isticanje5" xfId="5" xr:uid="{00000000-0005-0000-0000-000004000000}"/>
    <cellStyle name="20% - Isticanje6" xfId="6" xr:uid="{00000000-0005-0000-0000-000005000000}"/>
    <cellStyle name="40% - Isticanje2" xfId="7" xr:uid="{00000000-0005-0000-0000-000006000000}"/>
    <cellStyle name="40% - Isticanje3" xfId="8" xr:uid="{00000000-0005-0000-0000-000007000000}"/>
    <cellStyle name="40% - Isticanje4" xfId="9" xr:uid="{00000000-0005-0000-0000-000008000000}"/>
    <cellStyle name="40% - Isticanje5" xfId="10" xr:uid="{00000000-0005-0000-0000-000009000000}"/>
    <cellStyle name="40% - Isticanje6" xfId="11" xr:uid="{00000000-0005-0000-0000-00000A000000}"/>
    <cellStyle name="40% - Naglasak1" xfId="12" xr:uid="{00000000-0005-0000-0000-00000B000000}"/>
    <cellStyle name="60% - Isticanje1" xfId="13" xr:uid="{00000000-0005-0000-0000-00000C000000}"/>
    <cellStyle name="60% - Isticanje2" xfId="14" xr:uid="{00000000-0005-0000-0000-00000D000000}"/>
    <cellStyle name="60% - Isticanje3" xfId="15" xr:uid="{00000000-0005-0000-0000-00000E000000}"/>
    <cellStyle name="60% - Isticanje4" xfId="16" xr:uid="{00000000-0005-0000-0000-00000F000000}"/>
    <cellStyle name="60% - Isticanje5" xfId="17" xr:uid="{00000000-0005-0000-0000-000010000000}"/>
    <cellStyle name="60% - Isticanje6" xfId="18" xr:uid="{00000000-0005-0000-0000-000011000000}"/>
    <cellStyle name="b - kolona_Troškovnik 1" xfId="19" xr:uid="{00000000-0005-0000-0000-000012000000}"/>
    <cellStyle name="Bilješka" xfId="20" xr:uid="{00000000-0005-0000-0000-000013000000}"/>
    <cellStyle name="Dobro" xfId="21" xr:uid="{00000000-0005-0000-0000-000015000000}"/>
    <cellStyle name="Isticanje1" xfId="22" xr:uid="{00000000-0005-0000-0000-000016000000}"/>
    <cellStyle name="Isticanje2" xfId="23" xr:uid="{00000000-0005-0000-0000-000017000000}"/>
    <cellStyle name="Isticanje3" xfId="24" xr:uid="{00000000-0005-0000-0000-000018000000}"/>
    <cellStyle name="Isticanje4" xfId="25" xr:uid="{00000000-0005-0000-0000-000019000000}"/>
    <cellStyle name="Isticanje5" xfId="26" xr:uid="{00000000-0005-0000-0000-00001A000000}"/>
    <cellStyle name="Isticanje6" xfId="27" xr:uid="{00000000-0005-0000-0000-00001B000000}"/>
    <cellStyle name="Izlaz" xfId="28" xr:uid="{00000000-0005-0000-0000-00001C000000}"/>
    <cellStyle name="Izračun" xfId="29" xr:uid="{00000000-0005-0000-0000-00001D000000}"/>
    <cellStyle name="Loše" xfId="30" xr:uid="{00000000-0005-0000-0000-00001E000000}"/>
    <cellStyle name="Naslov 1" xfId="31" xr:uid="{00000000-0005-0000-0000-00001F000000}"/>
    <cellStyle name="Naslov 1 1" xfId="32" xr:uid="{00000000-0005-0000-0000-000020000000}"/>
    <cellStyle name="Naslov 2" xfId="33" xr:uid="{00000000-0005-0000-0000-000021000000}"/>
    <cellStyle name="Naslov 3" xfId="34" xr:uid="{00000000-0005-0000-0000-000022000000}"/>
    <cellStyle name="Naslov 4" xfId="35" xr:uid="{00000000-0005-0000-0000-000023000000}"/>
    <cellStyle name="Neutralno" xfId="36" xr:uid="{00000000-0005-0000-0000-000024000000}"/>
    <cellStyle name="Normal 2" xfId="37" xr:uid="{00000000-0005-0000-0000-000026000000}"/>
    <cellStyle name="Normal 3" xfId="38" xr:uid="{00000000-0005-0000-0000-000027000000}"/>
    <cellStyle name="Normalno" xfId="0" builtinId="0"/>
    <cellStyle name="Povezana ćelija" xfId="39" xr:uid="{00000000-0005-0000-0000-000028000000}"/>
    <cellStyle name="Provjera ćelije" xfId="40" xr:uid="{00000000-0005-0000-0000-000029000000}"/>
    <cellStyle name="Tekst objašnjenja" xfId="41" xr:uid="{00000000-0005-0000-0000-00002A000000}"/>
    <cellStyle name="Tekst upozorenja" xfId="42" xr:uid="{00000000-0005-0000-0000-00002B000000}"/>
    <cellStyle name="Ukupni zbroj" xfId="43" xr:uid="{00000000-0005-0000-0000-00002C000000}"/>
    <cellStyle name="Unos" xfId="44" xr:uid="{00000000-0005-0000-0000-00002D000000}"/>
    <cellStyle name="Zarez" xfId="4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tabSelected="1" view="pageBreakPreview" workbookViewId="0">
      <pane ySplit="3" topLeftCell="A4" activePane="bottomLeft" state="frozenSplit"/>
      <selection pane="bottomLeft" activeCell="N33" sqref="N33"/>
    </sheetView>
  </sheetViews>
  <sheetFormatPr defaultColWidth="9" defaultRowHeight="13.5"/>
  <cols>
    <col min="1" max="1" width="7.875" style="14" customWidth="1"/>
    <col min="2" max="2" width="6.125" style="4" customWidth="1"/>
    <col min="3" max="3" width="39.125" style="15" customWidth="1"/>
    <col min="4" max="4" width="6.625" style="14" customWidth="1"/>
    <col min="5" max="5" width="9.625" style="14" customWidth="1"/>
    <col min="6" max="6" width="8.875" style="16" customWidth="1"/>
    <col min="7" max="7" width="13.75" style="158" bestFit="1" customWidth="1"/>
    <col min="8" max="9" width="9" style="7"/>
    <col min="10" max="10" width="11.75" style="7" bestFit="1" customWidth="1"/>
    <col min="11" max="16384" width="9" style="7"/>
  </cols>
  <sheetData>
    <row r="1" spans="1:7" ht="15">
      <c r="B1" s="144"/>
      <c r="C1" s="143" t="s">
        <v>0</v>
      </c>
      <c r="D1" s="144"/>
      <c r="E1" s="144"/>
      <c r="F1" s="144"/>
      <c r="G1" s="159"/>
    </row>
    <row r="2" spans="1:7" ht="27.75" customHeight="1">
      <c r="A2" s="145" t="s">
        <v>1</v>
      </c>
      <c r="B2" s="173"/>
      <c r="C2" s="189" t="s">
        <v>83</v>
      </c>
      <c r="D2" s="146"/>
      <c r="E2" s="146"/>
      <c r="F2" s="146"/>
      <c r="G2" s="160"/>
    </row>
    <row r="3" spans="1:7" ht="27">
      <c r="A3" s="40" t="s">
        <v>2</v>
      </c>
      <c r="B3" s="1" t="s">
        <v>3</v>
      </c>
      <c r="C3" s="75" t="s">
        <v>4</v>
      </c>
      <c r="D3" s="2" t="s">
        <v>17</v>
      </c>
      <c r="E3" s="2" t="s">
        <v>5</v>
      </c>
      <c r="F3" s="3" t="s">
        <v>6</v>
      </c>
      <c r="G3" s="161" t="s">
        <v>7</v>
      </c>
    </row>
    <row r="4" spans="1:7" ht="251.25" customHeight="1">
      <c r="A4" s="40"/>
      <c r="B4" s="1"/>
      <c r="C4" s="86" t="s">
        <v>56</v>
      </c>
      <c r="D4" s="2"/>
      <c r="E4" s="2"/>
      <c r="F4" s="3"/>
      <c r="G4" s="161"/>
    </row>
    <row r="5" spans="1:7">
      <c r="A5" s="40"/>
      <c r="B5" s="1"/>
      <c r="C5" s="75"/>
      <c r="D5" s="2"/>
      <c r="E5" s="2"/>
      <c r="F5" s="3"/>
      <c r="G5" s="161"/>
    </row>
    <row r="6" spans="1:7" s="23" customFormat="1" ht="17.25" customHeight="1">
      <c r="A6" s="31" t="s">
        <v>21</v>
      </c>
      <c r="B6" s="32"/>
      <c r="C6" s="147" t="s">
        <v>16</v>
      </c>
      <c r="D6" s="33"/>
      <c r="E6" s="33"/>
      <c r="F6" s="62"/>
      <c r="G6" s="162"/>
    </row>
    <row r="7" spans="1:7" s="8" customFormat="1" ht="12.75" customHeight="1">
      <c r="A7" s="41" t="s">
        <v>25</v>
      </c>
      <c r="B7" s="25"/>
      <c r="C7" s="141" t="s">
        <v>29</v>
      </c>
      <c r="D7" s="26"/>
      <c r="E7" s="26"/>
      <c r="F7" s="63"/>
      <c r="G7" s="163"/>
    </row>
    <row r="8" spans="1:7" s="8" customFormat="1" ht="25.5">
      <c r="A8" s="24" t="s">
        <v>76</v>
      </c>
      <c r="B8" s="9"/>
      <c r="C8" s="142" t="s">
        <v>80</v>
      </c>
      <c r="D8" s="77" t="s">
        <v>18</v>
      </c>
      <c r="E8" s="175">
        <v>30</v>
      </c>
      <c r="F8" s="78"/>
      <c r="G8" s="174">
        <f t="shared" ref="G8" si="0">ROUND(E8*F8,2)</f>
        <v>0</v>
      </c>
    </row>
    <row r="9" spans="1:7" s="8" customFormat="1" ht="12.75" customHeight="1">
      <c r="A9" s="58"/>
      <c r="B9" s="45"/>
      <c r="C9" s="137" t="str">
        <f>C7&amp;" UKUPNO:"</f>
        <v>PRIPREMNI I ZAVRŠNI RADOVI UKUPNO:</v>
      </c>
      <c r="D9" s="59"/>
      <c r="E9" s="60"/>
      <c r="F9" s="65"/>
      <c r="G9" s="176">
        <f>SUM(G8:G8)</f>
        <v>0</v>
      </c>
    </row>
    <row r="10" spans="1:7" s="8" customFormat="1" ht="12.75">
      <c r="A10" s="55"/>
      <c r="B10" s="11"/>
      <c r="C10" s="37"/>
      <c r="D10" s="56"/>
      <c r="E10" s="57"/>
      <c r="F10" s="66"/>
      <c r="G10" s="177"/>
    </row>
    <row r="11" spans="1:7" s="8" customFormat="1" ht="12.75" customHeight="1">
      <c r="A11" s="53" t="s">
        <v>26</v>
      </c>
      <c r="B11" s="49"/>
      <c r="C11" s="140" t="s">
        <v>9</v>
      </c>
      <c r="D11" s="50"/>
      <c r="E11" s="51"/>
      <c r="F11" s="67"/>
      <c r="G11" s="165"/>
    </row>
    <row r="12" spans="1:7" s="8" customFormat="1" ht="86.45" customHeight="1">
      <c r="A12" s="6" t="s">
        <v>11</v>
      </c>
      <c r="B12" s="9"/>
      <c r="C12" s="142" t="s">
        <v>87</v>
      </c>
      <c r="D12" s="5" t="s">
        <v>20</v>
      </c>
      <c r="E12" s="21">
        <v>250</v>
      </c>
      <c r="F12" s="64"/>
      <c r="G12" s="164">
        <f t="shared" ref="G12:G14" si="1">ROUND(E12*F12,2)</f>
        <v>0</v>
      </c>
    </row>
    <row r="13" spans="1:7" s="8" customFormat="1" ht="53.25" customHeight="1">
      <c r="A13" s="6" t="s">
        <v>12</v>
      </c>
      <c r="B13" s="9"/>
      <c r="C13" s="142" t="s">
        <v>84</v>
      </c>
      <c r="D13" s="5" t="s">
        <v>19</v>
      </c>
      <c r="E13" s="21">
        <v>125</v>
      </c>
      <c r="F13" s="64"/>
      <c r="G13" s="164">
        <f t="shared" si="1"/>
        <v>0</v>
      </c>
    </row>
    <row r="14" spans="1:7" s="8" customFormat="1" ht="79.5" customHeight="1">
      <c r="A14" s="6" t="s">
        <v>14</v>
      </c>
      <c r="B14" s="9"/>
      <c r="C14" s="136" t="s">
        <v>13</v>
      </c>
      <c r="D14" s="5" t="s">
        <v>20</v>
      </c>
      <c r="E14" s="21">
        <v>250</v>
      </c>
      <c r="F14" s="64"/>
      <c r="G14" s="164">
        <f t="shared" si="1"/>
        <v>0</v>
      </c>
    </row>
    <row r="15" spans="1:7" s="8" customFormat="1" ht="25.5">
      <c r="A15" s="6" t="s">
        <v>15</v>
      </c>
      <c r="B15" s="9"/>
      <c r="C15" s="136" t="s">
        <v>85</v>
      </c>
      <c r="D15" s="79"/>
      <c r="E15" s="84"/>
      <c r="F15" s="81"/>
      <c r="G15" s="172"/>
    </row>
    <row r="16" spans="1:7" s="8" customFormat="1">
      <c r="A16" s="42"/>
      <c r="B16" s="43"/>
      <c r="C16" s="139" t="s">
        <v>81</v>
      </c>
      <c r="D16" s="79" t="s">
        <v>19</v>
      </c>
      <c r="E16" s="84">
        <v>8.5</v>
      </c>
      <c r="F16" s="81"/>
      <c r="G16" s="172">
        <f t="shared" ref="G16:G17" si="2">ROUND(E16*F16,2)</f>
        <v>0</v>
      </c>
    </row>
    <row r="17" spans="1:7" s="8" customFormat="1">
      <c r="A17" s="42"/>
      <c r="B17" s="43"/>
      <c r="C17" s="139" t="s">
        <v>82</v>
      </c>
      <c r="D17" s="79" t="s">
        <v>19</v>
      </c>
      <c r="E17" s="84">
        <v>110</v>
      </c>
      <c r="F17" s="81"/>
      <c r="G17" s="172">
        <f t="shared" si="2"/>
        <v>0</v>
      </c>
    </row>
    <row r="18" spans="1:7" s="8" customFormat="1" ht="79.5" customHeight="1">
      <c r="A18" s="42" t="s">
        <v>28</v>
      </c>
      <c r="B18" s="43"/>
      <c r="C18" s="139" t="s">
        <v>78</v>
      </c>
      <c r="D18" s="82" t="s">
        <v>19</v>
      </c>
      <c r="E18" s="85">
        <v>110</v>
      </c>
      <c r="F18" s="83"/>
      <c r="G18" s="179">
        <f>E18*F18</f>
        <v>0</v>
      </c>
    </row>
    <row r="19" spans="1:7" s="8" customFormat="1" ht="12.75" customHeight="1">
      <c r="A19" s="44"/>
      <c r="B19" s="45"/>
      <c r="C19" s="137" t="str">
        <f>C11&amp;" UKUPNO:"</f>
        <v>ZEMLJANI RADOVI UKUPNO:</v>
      </c>
      <c r="D19" s="46"/>
      <c r="E19" s="47"/>
      <c r="F19" s="68"/>
      <c r="G19" s="176">
        <f>SUM(G12:G18)</f>
        <v>0</v>
      </c>
    </row>
    <row r="20" spans="1:7" s="8" customFormat="1" ht="12.75">
      <c r="A20" s="87"/>
      <c r="B20" s="89"/>
      <c r="C20" s="90"/>
      <c r="D20" s="91"/>
      <c r="E20" s="92"/>
      <c r="F20" s="88"/>
      <c r="G20" s="178"/>
    </row>
    <row r="21" spans="1:7" s="8" customFormat="1" ht="12.75" customHeight="1">
      <c r="A21" s="27" t="s">
        <v>27</v>
      </c>
      <c r="B21" s="30"/>
      <c r="C21" s="141" t="s">
        <v>16</v>
      </c>
      <c r="D21" s="28"/>
      <c r="E21" s="29"/>
      <c r="F21" s="72"/>
      <c r="G21" s="166"/>
    </row>
    <row r="22" spans="1:7" s="8" customFormat="1" ht="159" customHeight="1">
      <c r="A22" s="22" t="s">
        <v>71</v>
      </c>
      <c r="B22" s="9"/>
      <c r="C22" s="136" t="s">
        <v>77</v>
      </c>
      <c r="D22" s="5" t="s">
        <v>19</v>
      </c>
      <c r="E22" s="21">
        <v>55</v>
      </c>
      <c r="F22" s="64"/>
      <c r="G22" s="164">
        <f t="shared" ref="G22" si="3">ROUND(E22*F22,2)</f>
        <v>0</v>
      </c>
    </row>
    <row r="23" spans="1:7" s="8" customFormat="1" ht="39.75" customHeight="1">
      <c r="A23" s="6" t="s">
        <v>72</v>
      </c>
      <c r="B23" s="9"/>
      <c r="C23" s="136" t="s">
        <v>69</v>
      </c>
      <c r="D23" s="5"/>
      <c r="E23" s="20"/>
      <c r="F23" s="64"/>
      <c r="G23" s="164"/>
    </row>
    <row r="24" spans="1:7" s="8" customFormat="1" ht="13.5" customHeight="1">
      <c r="A24" s="6"/>
      <c r="B24" s="9"/>
      <c r="C24" s="136" t="s">
        <v>57</v>
      </c>
      <c r="D24" s="5" t="s">
        <v>20</v>
      </c>
      <c r="E24" s="21">
        <v>250</v>
      </c>
      <c r="F24" s="64"/>
      <c r="G24" s="164">
        <f t="shared" ref="G24" si="4">ROUND(E24*F24,2)</f>
        <v>0</v>
      </c>
    </row>
    <row r="25" spans="1:7" s="76" customFormat="1" ht="27" customHeight="1">
      <c r="A25" s="6" t="s">
        <v>73</v>
      </c>
      <c r="B25" s="9"/>
      <c r="C25" s="136" t="s">
        <v>70</v>
      </c>
      <c r="D25" s="79"/>
      <c r="E25" s="80"/>
      <c r="F25" s="81"/>
      <c r="G25" s="172"/>
    </row>
    <row r="26" spans="1:7" s="76" customFormat="1" ht="13.5" customHeight="1">
      <c r="A26" s="6"/>
      <c r="B26" s="9"/>
      <c r="C26" s="136" t="s">
        <v>68</v>
      </c>
      <c r="D26" s="79" t="s">
        <v>20</v>
      </c>
      <c r="E26" s="84">
        <v>250</v>
      </c>
      <c r="F26" s="81"/>
      <c r="G26" s="172">
        <f t="shared" ref="G26" si="5">ROUND(E26*F26,2)</f>
        <v>0</v>
      </c>
    </row>
    <row r="27" spans="1:7" s="8" customFormat="1" ht="12.75" customHeight="1">
      <c r="A27" s="44"/>
      <c r="B27" s="52"/>
      <c r="C27" s="138" t="str">
        <f>C21&amp;" UKUPNO:"</f>
        <v>KOLNIČKA KONSTRUKCIJA UKUPNO:</v>
      </c>
      <c r="D27" s="46"/>
      <c r="E27" s="47"/>
      <c r="F27" s="70"/>
      <c r="G27" s="176">
        <f>SUM(G22:G26)</f>
        <v>0</v>
      </c>
    </row>
    <row r="28" spans="1:7" s="8" customFormat="1" ht="27.75" customHeight="1">
      <c r="A28" s="17"/>
      <c r="B28" s="54"/>
      <c r="C28" s="61"/>
      <c r="D28" s="38"/>
      <c r="E28" s="39"/>
      <c r="F28" s="71"/>
      <c r="G28" s="177"/>
    </row>
    <row r="29" spans="1:7" s="8" customFormat="1" ht="12.75" customHeight="1">
      <c r="A29" s="48" t="s">
        <v>74</v>
      </c>
      <c r="B29" s="49"/>
      <c r="C29" s="140" t="s">
        <v>86</v>
      </c>
      <c r="D29" s="50"/>
      <c r="E29" s="51"/>
      <c r="F29" s="67"/>
      <c r="G29" s="165"/>
    </row>
    <row r="30" spans="1:7" s="8" customFormat="1" ht="12.75" customHeight="1">
      <c r="A30" s="17"/>
      <c r="B30" s="11"/>
      <c r="C30" s="37"/>
      <c r="D30" s="37"/>
      <c r="E30" s="39"/>
      <c r="F30" s="69"/>
      <c r="G30" s="177"/>
    </row>
    <row r="31" spans="1:7" s="8" customFormat="1" ht="114.75">
      <c r="A31" s="6" t="s">
        <v>75</v>
      </c>
      <c r="B31" s="9"/>
      <c r="C31" s="136" t="s">
        <v>88</v>
      </c>
      <c r="D31" s="5" t="s">
        <v>18</v>
      </c>
      <c r="E31" s="21">
        <v>120</v>
      </c>
      <c r="F31" s="64"/>
      <c r="G31" s="164">
        <f>E31*F31</f>
        <v>0</v>
      </c>
    </row>
    <row r="32" spans="1:7" s="8" customFormat="1" ht="147.75" customHeight="1">
      <c r="A32" s="17" t="s">
        <v>89</v>
      </c>
      <c r="B32" s="11"/>
      <c r="C32" s="190" t="s">
        <v>91</v>
      </c>
      <c r="D32" s="192" t="s">
        <v>8</v>
      </c>
      <c r="E32" s="39">
        <v>2</v>
      </c>
      <c r="F32" s="69"/>
      <c r="G32" s="193">
        <f>E32*F32</f>
        <v>0</v>
      </c>
    </row>
    <row r="33" spans="1:10" s="8" customFormat="1" ht="246" customHeight="1">
      <c r="A33" s="17"/>
      <c r="B33" s="11"/>
      <c r="C33" s="190" t="s">
        <v>92</v>
      </c>
      <c r="D33" s="192" t="s">
        <v>90</v>
      </c>
      <c r="E33" s="39">
        <v>1</v>
      </c>
      <c r="F33" s="69"/>
      <c r="G33" s="193">
        <f>E33*F33</f>
        <v>0</v>
      </c>
    </row>
    <row r="34" spans="1:10" s="8" customFormat="1" ht="12.75" customHeight="1">
      <c r="A34" s="44"/>
      <c r="B34" s="45"/>
      <c r="C34" s="137" t="str">
        <f>C29&amp;" UKUPNO:"</f>
        <v>OBORINSKA ODVODNJA UKUPNO:</v>
      </c>
      <c r="D34" s="191"/>
      <c r="E34" s="47"/>
      <c r="F34" s="68"/>
      <c r="G34" s="176">
        <f>SUM(G31:G33)</f>
        <v>0</v>
      </c>
    </row>
    <row r="35" spans="1:10" s="8" customFormat="1" ht="12.75" customHeight="1">
      <c r="A35" s="17"/>
      <c r="B35" s="11"/>
      <c r="C35" s="37"/>
      <c r="D35" s="37"/>
      <c r="E35" s="39"/>
      <c r="F35" s="69"/>
      <c r="G35" s="177"/>
    </row>
    <row r="36" spans="1:10" s="8" customFormat="1" ht="12.75" customHeight="1">
      <c r="A36" s="17"/>
      <c r="B36" s="11"/>
      <c r="C36" s="37"/>
      <c r="D36" s="37"/>
      <c r="E36" s="39"/>
      <c r="F36" s="69"/>
      <c r="G36" s="177"/>
    </row>
    <row r="37" spans="1:10" s="8" customFormat="1" ht="15.75">
      <c r="A37" s="17"/>
      <c r="B37" s="36" t="s">
        <v>22</v>
      </c>
      <c r="C37" s="18"/>
      <c r="D37" s="19"/>
      <c r="E37" s="19"/>
      <c r="F37" s="73"/>
      <c r="G37" s="167"/>
    </row>
    <row r="38" spans="1:10" s="8" customFormat="1" ht="14.25" customHeight="1">
      <c r="A38" s="17"/>
      <c r="B38" s="11"/>
      <c r="C38" s="134" t="s">
        <v>16</v>
      </c>
      <c r="D38" s="35"/>
      <c r="E38" s="35"/>
      <c r="F38" s="74"/>
      <c r="G38" s="168"/>
    </row>
    <row r="39" spans="1:10" s="13" customFormat="1" ht="14.25" customHeight="1">
      <c r="A39" s="10"/>
      <c r="B39" s="11"/>
      <c r="C39" s="18" t="s">
        <v>10</v>
      </c>
      <c r="D39" s="12"/>
      <c r="E39" s="12"/>
      <c r="F39" s="12"/>
      <c r="G39" s="169">
        <f>G9</f>
        <v>0</v>
      </c>
    </row>
    <row r="40" spans="1:10" s="13" customFormat="1" ht="14.25" customHeight="1">
      <c r="A40" s="10"/>
      <c r="B40" s="11"/>
      <c r="C40" s="18" t="s">
        <v>9</v>
      </c>
      <c r="D40" s="12"/>
      <c r="E40" s="12"/>
      <c r="F40" s="12"/>
      <c r="G40" s="169">
        <f>G19</f>
        <v>0</v>
      </c>
    </row>
    <row r="41" spans="1:10" s="13" customFormat="1" ht="14.25" customHeight="1">
      <c r="A41" s="10"/>
      <c r="B41" s="11"/>
      <c r="C41" s="18" t="s">
        <v>16</v>
      </c>
      <c r="D41" s="12"/>
      <c r="E41" s="12"/>
      <c r="F41" s="12"/>
      <c r="G41" s="169">
        <f>G27</f>
        <v>0</v>
      </c>
    </row>
    <row r="42" spans="1:10" s="13" customFormat="1" ht="14.25" customHeight="1">
      <c r="A42" s="10"/>
      <c r="B42" s="11"/>
      <c r="C42" s="135" t="s">
        <v>86</v>
      </c>
      <c r="D42" s="34"/>
      <c r="E42" s="34"/>
      <c r="F42" s="34"/>
      <c r="G42" s="170">
        <f>G34</f>
        <v>0</v>
      </c>
      <c r="I42" s="194"/>
      <c r="J42" s="188"/>
    </row>
    <row r="43" spans="1:10" s="13" customFormat="1" ht="14.25" customHeight="1">
      <c r="A43" s="10"/>
      <c r="B43" s="11"/>
      <c r="C43" s="183" t="s">
        <v>23</v>
      </c>
      <c r="D43" s="184"/>
      <c r="E43" s="184"/>
      <c r="F43" s="184"/>
      <c r="G43" s="185">
        <f>SUM(G39:G42)</f>
        <v>0</v>
      </c>
      <c r="J43" s="188"/>
    </row>
    <row r="44" spans="1:10" s="13" customFormat="1" ht="12.75">
      <c r="A44" s="10"/>
      <c r="B44" s="11"/>
      <c r="C44" s="186" t="s">
        <v>79</v>
      </c>
      <c r="D44" s="34"/>
      <c r="E44" s="34"/>
      <c r="F44" s="34"/>
      <c r="G44" s="187">
        <f>ROUND(G43*0.25,2)</f>
        <v>0</v>
      </c>
      <c r="J44" s="188"/>
    </row>
    <row r="45" spans="1:10">
      <c r="C45" s="180" t="s">
        <v>24</v>
      </c>
      <c r="D45" s="181"/>
      <c r="E45" s="181"/>
      <c r="F45" s="182"/>
      <c r="G45" s="171">
        <f>SUM(G43:G44)</f>
        <v>0</v>
      </c>
      <c r="J45" s="188"/>
    </row>
  </sheetData>
  <phoneticPr fontId="21" type="noConversion"/>
  <pageMargins left="0.70866141732283472" right="0.15748031496062992" top="0.23622047244094491" bottom="0.74803149606299213" header="0.19685039370078741" footer="0.31496062992125984"/>
  <pageSetup paperSize="9" scale="93" fitToHeight="0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5"/>
  <sheetViews>
    <sheetView view="pageBreakPreview" zoomScale="85" zoomScaleNormal="100" zoomScaleSheetLayoutView="85" workbookViewId="0">
      <pane ySplit="6" topLeftCell="A7" activePane="bottomLeft" state="frozenSplit"/>
      <selection activeCell="J44" sqref="J44"/>
      <selection pane="bottomLeft" activeCell="J44" sqref="J44"/>
    </sheetView>
  </sheetViews>
  <sheetFormatPr defaultColWidth="9" defaultRowHeight="12.75"/>
  <cols>
    <col min="1" max="1" width="9" style="94"/>
    <col min="2" max="2" width="10.25" style="94" bestFit="1" customWidth="1"/>
    <col min="3" max="3" width="9" style="94" customWidth="1"/>
    <col min="4" max="11" width="9" style="94"/>
    <col min="12" max="12" width="9" style="94" customWidth="1"/>
    <col min="13" max="20" width="9" style="94"/>
    <col min="21" max="21" width="9.5" style="94" customWidth="1"/>
    <col min="22" max="16384" width="9" style="94"/>
  </cols>
  <sheetData>
    <row r="1" spans="1:22" ht="13.5" thickBot="1">
      <c r="E1" s="94">
        <v>1</v>
      </c>
      <c r="F1" s="94">
        <v>0.41678999999999999</v>
      </c>
    </row>
    <row r="2" spans="1:22" ht="13.5" thickTop="1">
      <c r="A2" s="224" t="s">
        <v>30</v>
      </c>
      <c r="B2" s="225"/>
      <c r="C2" s="226"/>
      <c r="D2" s="228"/>
      <c r="E2" s="225"/>
      <c r="F2" s="225"/>
      <c r="G2" s="226"/>
      <c r="H2" s="230"/>
      <c r="I2" s="225"/>
      <c r="J2" s="225"/>
      <c r="K2" s="226"/>
      <c r="L2" s="93"/>
      <c r="M2" s="225"/>
      <c r="N2" s="225"/>
      <c r="O2" s="225"/>
      <c r="P2" s="226"/>
      <c r="Q2" s="228" t="s">
        <v>31</v>
      </c>
      <c r="R2" s="232"/>
      <c r="S2" s="232"/>
      <c r="T2" s="233"/>
      <c r="U2" s="234" t="s">
        <v>32</v>
      </c>
    </row>
    <row r="3" spans="1:22">
      <c r="A3" s="227"/>
      <c r="B3" s="220"/>
      <c r="C3" s="221"/>
      <c r="D3" s="229"/>
      <c r="E3" s="220"/>
      <c r="F3" s="220"/>
      <c r="G3" s="221"/>
      <c r="H3" s="231"/>
      <c r="I3" s="220"/>
      <c r="J3" s="220"/>
      <c r="K3" s="221"/>
      <c r="L3" s="237" t="s">
        <v>33</v>
      </c>
      <c r="M3" s="220"/>
      <c r="N3" s="220"/>
      <c r="O3" s="220"/>
      <c r="P3" s="221"/>
      <c r="Q3" s="229" t="s">
        <v>34</v>
      </c>
      <c r="R3" s="220"/>
      <c r="S3" s="220" t="s">
        <v>35</v>
      </c>
      <c r="T3" s="221"/>
      <c r="U3" s="235"/>
    </row>
    <row r="4" spans="1:22" ht="18" customHeight="1">
      <c r="A4" s="227" t="s">
        <v>36</v>
      </c>
      <c r="B4" s="95" t="s">
        <v>37</v>
      </c>
      <c r="C4" s="96" t="s">
        <v>38</v>
      </c>
      <c r="D4" s="97" t="s">
        <v>34</v>
      </c>
      <c r="E4" s="95" t="s">
        <v>35</v>
      </c>
      <c r="F4" s="95" t="s">
        <v>39</v>
      </c>
      <c r="G4" s="96" t="s">
        <v>40</v>
      </c>
      <c r="H4" s="131" t="s">
        <v>34</v>
      </c>
      <c r="I4" s="95" t="s">
        <v>35</v>
      </c>
      <c r="J4" s="95" t="s">
        <v>39</v>
      </c>
      <c r="K4" s="96" t="s">
        <v>40</v>
      </c>
      <c r="L4" s="237"/>
      <c r="M4" s="95" t="s">
        <v>34</v>
      </c>
      <c r="N4" s="95" t="s">
        <v>35</v>
      </c>
      <c r="O4" s="95" t="s">
        <v>39</v>
      </c>
      <c r="P4" s="96" t="s">
        <v>40</v>
      </c>
      <c r="Q4" s="97" t="s">
        <v>41</v>
      </c>
      <c r="R4" s="95" t="s">
        <v>42</v>
      </c>
      <c r="S4" s="95" t="s">
        <v>41</v>
      </c>
      <c r="T4" s="96" t="s">
        <v>42</v>
      </c>
      <c r="U4" s="235"/>
    </row>
    <row r="5" spans="1:22" ht="14.25">
      <c r="A5" s="227"/>
      <c r="B5" s="95" t="s">
        <v>43</v>
      </c>
      <c r="C5" s="96" t="s">
        <v>44</v>
      </c>
      <c r="D5" s="97" t="s">
        <v>45</v>
      </c>
      <c r="E5" s="95" t="s">
        <v>45</v>
      </c>
      <c r="F5" s="95" t="s">
        <v>45</v>
      </c>
      <c r="G5" s="96" t="s">
        <v>44</v>
      </c>
      <c r="H5" s="131" t="s">
        <v>45</v>
      </c>
      <c r="I5" s="95" t="s">
        <v>45</v>
      </c>
      <c r="J5" s="95" t="s">
        <v>45</v>
      </c>
      <c r="K5" s="96" t="s">
        <v>44</v>
      </c>
      <c r="L5" s="98" t="s">
        <v>44</v>
      </c>
      <c r="M5" s="95" t="s">
        <v>46</v>
      </c>
      <c r="N5" s="95" t="s">
        <v>46</v>
      </c>
      <c r="O5" s="95" t="s">
        <v>46</v>
      </c>
      <c r="P5" s="96" t="s">
        <v>45</v>
      </c>
      <c r="Q5" s="97" t="s">
        <v>46</v>
      </c>
      <c r="R5" s="95" t="s">
        <v>46</v>
      </c>
      <c r="S5" s="95" t="s">
        <v>46</v>
      </c>
      <c r="T5" s="96" t="s">
        <v>46</v>
      </c>
      <c r="U5" s="236"/>
    </row>
    <row r="6" spans="1:22">
      <c r="A6" s="99">
        <v>1</v>
      </c>
      <c r="B6" s="100">
        <v>2</v>
      </c>
      <c r="C6" s="96" t="s">
        <v>47</v>
      </c>
      <c r="D6" s="102">
        <v>3</v>
      </c>
      <c r="E6" s="100">
        <v>4</v>
      </c>
      <c r="F6" s="100">
        <v>5</v>
      </c>
      <c r="G6" s="101">
        <v>6</v>
      </c>
      <c r="H6" s="132">
        <v>10</v>
      </c>
      <c r="I6" s="100">
        <v>11</v>
      </c>
      <c r="J6" s="100">
        <v>12</v>
      </c>
      <c r="K6" s="101">
        <v>13</v>
      </c>
      <c r="L6" s="103">
        <v>14</v>
      </c>
      <c r="M6" s="100">
        <v>16</v>
      </c>
      <c r="N6" s="100">
        <v>17</v>
      </c>
      <c r="O6" s="100">
        <v>18</v>
      </c>
      <c r="P6" s="101">
        <v>19</v>
      </c>
      <c r="Q6" s="102">
        <v>20</v>
      </c>
      <c r="R6" s="100">
        <v>21</v>
      </c>
      <c r="S6" s="100">
        <v>22</v>
      </c>
      <c r="T6" s="101">
        <v>23</v>
      </c>
      <c r="U6" s="104">
        <v>24</v>
      </c>
    </row>
    <row r="7" spans="1:22">
      <c r="A7" s="214"/>
      <c r="B7" s="220" t="s">
        <v>53</v>
      </c>
      <c r="C7" s="221"/>
      <c r="D7" s="222"/>
      <c r="E7" s="198"/>
      <c r="F7" s="198"/>
      <c r="G7" s="223"/>
      <c r="H7" s="123"/>
      <c r="I7" s="106"/>
      <c r="J7" s="106"/>
      <c r="K7" s="107"/>
      <c r="L7" s="108"/>
      <c r="M7" s="106"/>
      <c r="N7" s="106"/>
      <c r="O7" s="106"/>
      <c r="P7" s="107"/>
      <c r="Q7" s="105"/>
      <c r="R7" s="106"/>
      <c r="S7" s="106"/>
      <c r="T7" s="107"/>
      <c r="U7" s="109"/>
      <c r="V7" s="110"/>
    </row>
    <row r="8" spans="1:22">
      <c r="A8" s="214"/>
      <c r="B8" s="220"/>
      <c r="C8" s="221"/>
      <c r="D8" s="222"/>
      <c r="E8" s="198"/>
      <c r="F8" s="198"/>
      <c r="G8" s="223"/>
      <c r="H8" s="209"/>
      <c r="I8" s="203"/>
      <c r="J8" s="203"/>
      <c r="K8" s="205"/>
      <c r="L8" s="206"/>
      <c r="M8" s="203"/>
      <c r="N8" s="203"/>
      <c r="O8" s="203"/>
      <c r="P8" s="205"/>
      <c r="Q8" s="218"/>
      <c r="R8" s="203"/>
      <c r="S8" s="203"/>
      <c r="T8" s="205"/>
      <c r="U8" s="219"/>
      <c r="V8" s="110"/>
    </row>
    <row r="9" spans="1:22">
      <c r="A9" s="214">
        <v>0</v>
      </c>
      <c r="B9" s="215">
        <v>0</v>
      </c>
      <c r="C9" s="216">
        <v>0</v>
      </c>
      <c r="D9" s="218">
        <v>5.38</v>
      </c>
      <c r="E9" s="203">
        <v>1.3</v>
      </c>
      <c r="F9" s="203">
        <v>2.85</v>
      </c>
      <c r="G9" s="205">
        <v>7.5</v>
      </c>
      <c r="H9" s="209"/>
      <c r="I9" s="203"/>
      <c r="J9" s="203"/>
      <c r="K9" s="205"/>
      <c r="L9" s="206"/>
      <c r="M9" s="203"/>
      <c r="N9" s="203"/>
      <c r="O9" s="203"/>
      <c r="P9" s="205"/>
      <c r="Q9" s="218"/>
      <c r="R9" s="203"/>
      <c r="S9" s="203"/>
      <c r="T9" s="205"/>
      <c r="U9" s="219"/>
      <c r="V9" s="110"/>
    </row>
    <row r="10" spans="1:22">
      <c r="A10" s="214"/>
      <c r="B10" s="215"/>
      <c r="C10" s="217"/>
      <c r="D10" s="218"/>
      <c r="E10" s="203"/>
      <c r="F10" s="203"/>
      <c r="G10" s="205"/>
      <c r="H10" s="209">
        <f>(D9+D11)/2</f>
        <v>5.54</v>
      </c>
      <c r="I10" s="203">
        <f>(E9+E11)/2</f>
        <v>1.4</v>
      </c>
      <c r="J10" s="203">
        <f>(F9+F11)/2</f>
        <v>2.85</v>
      </c>
      <c r="K10" s="205">
        <f>(G9+G11)/2</f>
        <v>7.75</v>
      </c>
      <c r="L10" s="206">
        <f>B11-B9</f>
        <v>20</v>
      </c>
      <c r="M10" s="203">
        <f>H10*L10</f>
        <v>110.8</v>
      </c>
      <c r="N10" s="203">
        <f>I10*L10</f>
        <v>28</v>
      </c>
      <c r="O10" s="203">
        <f>J10*L10</f>
        <v>57</v>
      </c>
      <c r="P10" s="205">
        <f>K10*L10</f>
        <v>155</v>
      </c>
      <c r="Q10" s="218"/>
      <c r="R10" s="203"/>
      <c r="S10" s="203"/>
      <c r="T10" s="205"/>
      <c r="U10" s="219"/>
      <c r="V10" s="110"/>
    </row>
    <row r="11" spans="1:22">
      <c r="A11" s="214">
        <v>1</v>
      </c>
      <c r="B11" s="215">
        <v>20</v>
      </c>
      <c r="C11" s="216">
        <f>B11-B9</f>
        <v>20</v>
      </c>
      <c r="D11" s="218">
        <v>5.7</v>
      </c>
      <c r="E11" s="203">
        <v>1.5</v>
      </c>
      <c r="F11" s="203">
        <v>2.85</v>
      </c>
      <c r="G11" s="205">
        <v>8</v>
      </c>
      <c r="H11" s="209"/>
      <c r="I11" s="203"/>
      <c r="J11" s="203"/>
      <c r="K11" s="205"/>
      <c r="L11" s="206"/>
      <c r="M11" s="203"/>
      <c r="N11" s="203"/>
      <c r="O11" s="203"/>
      <c r="P11" s="205"/>
      <c r="Q11" s="218"/>
      <c r="R11" s="203"/>
      <c r="S11" s="203"/>
      <c r="T11" s="205"/>
      <c r="U11" s="219"/>
      <c r="V11" s="110"/>
    </row>
    <row r="12" spans="1:22">
      <c r="A12" s="214"/>
      <c r="B12" s="215"/>
      <c r="C12" s="217"/>
      <c r="D12" s="218"/>
      <c r="E12" s="203"/>
      <c r="F12" s="203"/>
      <c r="G12" s="205"/>
      <c r="H12" s="209">
        <f>(D11+D13)/2</f>
        <v>8.5</v>
      </c>
      <c r="I12" s="203">
        <f>(E11+E13)/2</f>
        <v>1.7</v>
      </c>
      <c r="J12" s="203">
        <f>(F11+F13)/2</f>
        <v>4.585</v>
      </c>
      <c r="K12" s="205">
        <f>(G11+G13)/2</f>
        <v>12.6</v>
      </c>
      <c r="L12" s="206">
        <f>B13-B11</f>
        <v>16.399999999999999</v>
      </c>
      <c r="M12" s="203">
        <f>H12*L12</f>
        <v>139.39999999999998</v>
      </c>
      <c r="N12" s="203">
        <f>I12*L12</f>
        <v>27.879999999999995</v>
      </c>
      <c r="O12" s="203">
        <f>J12*L12</f>
        <v>75.193999999999988</v>
      </c>
      <c r="P12" s="205">
        <f>K12*L12</f>
        <v>206.64</v>
      </c>
      <c r="Q12" s="218"/>
      <c r="R12" s="203"/>
      <c r="S12" s="203"/>
      <c r="T12" s="205"/>
      <c r="U12" s="219"/>
      <c r="V12" s="110"/>
    </row>
    <row r="13" spans="1:22">
      <c r="A13" s="214" t="s">
        <v>54</v>
      </c>
      <c r="B13" s="215">
        <v>36.4</v>
      </c>
      <c r="C13" s="216">
        <f>B13-B11</f>
        <v>16.399999999999999</v>
      </c>
      <c r="D13" s="218">
        <v>11.3</v>
      </c>
      <c r="E13" s="203">
        <v>1.9</v>
      </c>
      <c r="F13" s="203">
        <v>6.32</v>
      </c>
      <c r="G13" s="205">
        <v>17.2</v>
      </c>
      <c r="H13" s="209"/>
      <c r="I13" s="203"/>
      <c r="J13" s="203"/>
      <c r="K13" s="205"/>
      <c r="L13" s="206"/>
      <c r="M13" s="203"/>
      <c r="N13" s="203"/>
      <c r="O13" s="203"/>
      <c r="P13" s="205"/>
      <c r="Q13" s="218"/>
      <c r="R13" s="203"/>
      <c r="S13" s="203"/>
      <c r="T13" s="205"/>
      <c r="U13" s="219"/>
      <c r="V13" s="110"/>
    </row>
    <row r="14" spans="1:22">
      <c r="A14" s="214"/>
      <c r="B14" s="215"/>
      <c r="C14" s="217"/>
      <c r="D14" s="218"/>
      <c r="E14" s="203"/>
      <c r="F14" s="203"/>
      <c r="G14" s="205"/>
      <c r="H14" s="209">
        <f>(D13+D15)/2</f>
        <v>11.55</v>
      </c>
      <c r="I14" s="203">
        <f>(E13+E15)/2</f>
        <v>2.0999999999999996</v>
      </c>
      <c r="J14" s="203">
        <f>(F13+F15)/2</f>
        <v>6.4</v>
      </c>
      <c r="K14" s="205">
        <f>(G13+G15)/2</f>
        <v>17.25</v>
      </c>
      <c r="L14" s="206">
        <f>B15-B13</f>
        <v>3.6000000000000014</v>
      </c>
      <c r="M14" s="203">
        <f>H14*L14</f>
        <v>41.58000000000002</v>
      </c>
      <c r="N14" s="203">
        <f>I14*L14</f>
        <v>7.5600000000000014</v>
      </c>
      <c r="O14" s="203">
        <f>J14*L14</f>
        <v>23.04000000000001</v>
      </c>
      <c r="P14" s="205">
        <f>K14*L14</f>
        <v>62.100000000000023</v>
      </c>
      <c r="Q14" s="218"/>
      <c r="R14" s="203"/>
      <c r="S14" s="203"/>
      <c r="T14" s="205"/>
      <c r="U14" s="219"/>
      <c r="V14" s="110"/>
    </row>
    <row r="15" spans="1:22">
      <c r="A15" s="214">
        <v>2</v>
      </c>
      <c r="B15" s="215">
        <v>40</v>
      </c>
      <c r="C15" s="216">
        <f>B15-B13</f>
        <v>3.6000000000000014</v>
      </c>
      <c r="D15" s="218">
        <v>11.8</v>
      </c>
      <c r="E15" s="203">
        <v>2.2999999999999998</v>
      </c>
      <c r="F15" s="203">
        <v>6.48</v>
      </c>
      <c r="G15" s="205">
        <v>17.3</v>
      </c>
      <c r="H15" s="209"/>
      <c r="I15" s="203"/>
      <c r="J15" s="203"/>
      <c r="K15" s="205"/>
      <c r="L15" s="206"/>
      <c r="M15" s="203"/>
      <c r="N15" s="203"/>
      <c r="O15" s="203"/>
      <c r="P15" s="205"/>
      <c r="Q15" s="218"/>
      <c r="R15" s="203"/>
      <c r="S15" s="203"/>
      <c r="T15" s="205"/>
      <c r="U15" s="219"/>
      <c r="V15" s="110"/>
    </row>
    <row r="16" spans="1:22">
      <c r="A16" s="214"/>
      <c r="B16" s="215"/>
      <c r="C16" s="217"/>
      <c r="D16" s="218"/>
      <c r="E16" s="203"/>
      <c r="F16" s="203"/>
      <c r="G16" s="205"/>
      <c r="H16" s="209">
        <f>(D15+D17)/2</f>
        <v>12.100000000000001</v>
      </c>
      <c r="I16" s="203">
        <f>(E15+E17)/2</f>
        <v>2.0499999999999998</v>
      </c>
      <c r="J16" s="203">
        <f>(F15+F17)/2</f>
        <v>6.5449999999999999</v>
      </c>
      <c r="K16" s="205">
        <f>(G15+G17)/2</f>
        <v>17.425000000000001</v>
      </c>
      <c r="L16" s="206">
        <f>B17-B15</f>
        <v>1</v>
      </c>
      <c r="M16" s="203">
        <f>H16*L16</f>
        <v>12.100000000000001</v>
      </c>
      <c r="N16" s="203">
        <f>I16*L16</f>
        <v>2.0499999999999998</v>
      </c>
      <c r="O16" s="203">
        <f>J16*L16</f>
        <v>6.5449999999999999</v>
      </c>
      <c r="P16" s="205">
        <f>K16*L16</f>
        <v>17.425000000000001</v>
      </c>
      <c r="Q16" s="218"/>
      <c r="R16" s="203"/>
      <c r="S16" s="203"/>
      <c r="T16" s="205"/>
      <c r="U16" s="219"/>
      <c r="V16" s="110"/>
    </row>
    <row r="17" spans="1:22">
      <c r="A17" s="214" t="s">
        <v>47</v>
      </c>
      <c r="B17" s="215">
        <v>41</v>
      </c>
      <c r="C17" s="216">
        <f>B17-B11</f>
        <v>21</v>
      </c>
      <c r="D17" s="218">
        <v>12.4</v>
      </c>
      <c r="E17" s="203">
        <v>1.8</v>
      </c>
      <c r="F17" s="203">
        <v>6.61</v>
      </c>
      <c r="G17" s="205">
        <v>17.55</v>
      </c>
      <c r="H17" s="209"/>
      <c r="I17" s="203"/>
      <c r="J17" s="203"/>
      <c r="K17" s="205"/>
      <c r="L17" s="206"/>
      <c r="M17" s="203"/>
      <c r="N17" s="203"/>
      <c r="O17" s="203"/>
      <c r="P17" s="205"/>
      <c r="Q17" s="218"/>
      <c r="R17" s="203"/>
      <c r="S17" s="203"/>
      <c r="T17" s="205"/>
      <c r="U17" s="219"/>
      <c r="V17" s="110"/>
    </row>
    <row r="18" spans="1:22">
      <c r="A18" s="214"/>
      <c r="B18" s="215"/>
      <c r="C18" s="217"/>
      <c r="D18" s="218"/>
      <c r="E18" s="203"/>
      <c r="F18" s="203"/>
      <c r="G18" s="205"/>
      <c r="H18" s="209">
        <f>(D17+D19)/2</f>
        <v>12.600000000000001</v>
      </c>
      <c r="I18" s="203">
        <f>(E17+E19)/2</f>
        <v>1.75</v>
      </c>
      <c r="J18" s="203">
        <f>(F17+F19)/2</f>
        <v>6.6550000000000002</v>
      </c>
      <c r="K18" s="205">
        <f>(G17+G19)/2</f>
        <v>17.700000000000003</v>
      </c>
      <c r="L18" s="206">
        <f>B19-B17</f>
        <v>3</v>
      </c>
      <c r="M18" s="203">
        <f>H18*L18</f>
        <v>37.800000000000004</v>
      </c>
      <c r="N18" s="203">
        <f>I18*L18</f>
        <v>5.25</v>
      </c>
      <c r="O18" s="203">
        <f>J18*L18</f>
        <v>19.965</v>
      </c>
      <c r="P18" s="205">
        <f>K18*L18</f>
        <v>53.100000000000009</v>
      </c>
      <c r="Q18" s="218"/>
      <c r="R18" s="203"/>
      <c r="S18" s="203"/>
      <c r="T18" s="205"/>
      <c r="U18" s="219"/>
      <c r="V18" s="110"/>
    </row>
    <row r="19" spans="1:22">
      <c r="A19" s="214" t="s">
        <v>55</v>
      </c>
      <c r="B19" s="215">
        <v>44</v>
      </c>
      <c r="C19" s="216">
        <f>B19-B17</f>
        <v>3</v>
      </c>
      <c r="D19" s="218">
        <v>12.8</v>
      </c>
      <c r="E19" s="203">
        <v>1.7</v>
      </c>
      <c r="F19" s="203">
        <v>6.7</v>
      </c>
      <c r="G19" s="205">
        <v>17.850000000000001</v>
      </c>
      <c r="H19" s="209"/>
      <c r="I19" s="203"/>
      <c r="J19" s="203"/>
      <c r="K19" s="205"/>
      <c r="L19" s="206"/>
      <c r="M19" s="203"/>
      <c r="N19" s="203"/>
      <c r="O19" s="203"/>
      <c r="P19" s="205"/>
      <c r="Q19" s="218"/>
      <c r="R19" s="203"/>
      <c r="S19" s="203"/>
      <c r="T19" s="205"/>
      <c r="U19" s="219"/>
      <c r="V19" s="110"/>
    </row>
    <row r="20" spans="1:22">
      <c r="A20" s="214"/>
      <c r="B20" s="215"/>
      <c r="C20" s="217"/>
      <c r="D20" s="218"/>
      <c r="E20" s="203"/>
      <c r="F20" s="203"/>
      <c r="G20" s="205"/>
      <c r="H20" s="209">
        <f>(D19+D21)/2</f>
        <v>12.48</v>
      </c>
      <c r="I20" s="203">
        <f>(E19+E21)/2</f>
        <v>1.85</v>
      </c>
      <c r="J20" s="203">
        <f>(F19+F21)/2</f>
        <v>6.57</v>
      </c>
      <c r="K20" s="205">
        <f>(G19+G21)/2</f>
        <v>17.850000000000001</v>
      </c>
      <c r="L20" s="206">
        <f>B21-B19</f>
        <v>16</v>
      </c>
      <c r="M20" s="203">
        <f>H20*L20</f>
        <v>199.68</v>
      </c>
      <c r="N20" s="203">
        <f>I20*L20</f>
        <v>29.6</v>
      </c>
      <c r="O20" s="203">
        <f>J20*L20</f>
        <v>105.12</v>
      </c>
      <c r="P20" s="205">
        <f>K20*L20</f>
        <v>285.60000000000002</v>
      </c>
      <c r="Q20" s="105"/>
      <c r="R20" s="106"/>
      <c r="S20" s="106"/>
      <c r="T20" s="107"/>
      <c r="U20" s="109"/>
      <c r="V20" s="110"/>
    </row>
    <row r="21" spans="1:22">
      <c r="A21" s="214">
        <v>3</v>
      </c>
      <c r="B21" s="215">
        <v>60</v>
      </c>
      <c r="C21" s="216">
        <f>B21-B19</f>
        <v>16</v>
      </c>
      <c r="D21" s="218">
        <v>12.16</v>
      </c>
      <c r="E21" s="203">
        <v>2</v>
      </c>
      <c r="F21" s="203">
        <v>6.44</v>
      </c>
      <c r="G21" s="205">
        <v>17.850000000000001</v>
      </c>
      <c r="H21" s="209"/>
      <c r="I21" s="203"/>
      <c r="J21" s="203"/>
      <c r="K21" s="205"/>
      <c r="L21" s="206"/>
      <c r="M21" s="203"/>
      <c r="N21" s="203"/>
      <c r="O21" s="203"/>
      <c r="P21" s="205"/>
      <c r="Q21" s="105"/>
      <c r="R21" s="106"/>
      <c r="S21" s="106"/>
      <c r="T21" s="107"/>
      <c r="U21" s="109"/>
      <c r="V21" s="110"/>
    </row>
    <row r="22" spans="1:22">
      <c r="A22" s="214"/>
      <c r="B22" s="215"/>
      <c r="C22" s="217"/>
      <c r="D22" s="218"/>
      <c r="E22" s="203"/>
      <c r="F22" s="203"/>
      <c r="G22" s="205"/>
      <c r="H22" s="209">
        <f>(D21+D23)/2</f>
        <v>11.42</v>
      </c>
      <c r="I22" s="203">
        <f>(E21+E23)/2</f>
        <v>1.6</v>
      </c>
      <c r="J22" s="203">
        <f>(F21+F23)/2</f>
        <v>6.1950000000000003</v>
      </c>
      <c r="K22" s="205">
        <f>(G21+G23)/2</f>
        <v>17.850000000000001</v>
      </c>
      <c r="L22" s="206">
        <f>B23-B21</f>
        <v>20</v>
      </c>
      <c r="M22" s="203">
        <f>H22*L22</f>
        <v>228.4</v>
      </c>
      <c r="N22" s="203">
        <f>I22*L22</f>
        <v>32</v>
      </c>
      <c r="O22" s="203">
        <f>J22*L22</f>
        <v>123.9</v>
      </c>
      <c r="P22" s="205">
        <f>K22*L22</f>
        <v>357</v>
      </c>
      <c r="Q22" s="218"/>
      <c r="R22" s="203"/>
      <c r="S22" s="203"/>
      <c r="T22" s="205"/>
      <c r="U22" s="219"/>
      <c r="V22" s="110"/>
    </row>
    <row r="23" spans="1:22">
      <c r="A23" s="214">
        <v>4</v>
      </c>
      <c r="B23" s="215">
        <v>80</v>
      </c>
      <c r="C23" s="216">
        <f>B23-B21</f>
        <v>20</v>
      </c>
      <c r="D23" s="218">
        <v>10.68</v>
      </c>
      <c r="E23" s="203">
        <v>1.2</v>
      </c>
      <c r="F23" s="203">
        <v>5.95</v>
      </c>
      <c r="G23" s="205">
        <v>17.850000000000001</v>
      </c>
      <c r="H23" s="209"/>
      <c r="I23" s="203"/>
      <c r="J23" s="203"/>
      <c r="K23" s="205"/>
      <c r="L23" s="206"/>
      <c r="M23" s="203"/>
      <c r="N23" s="203"/>
      <c r="O23" s="203"/>
      <c r="P23" s="205"/>
      <c r="Q23" s="218"/>
      <c r="R23" s="203"/>
      <c r="S23" s="203"/>
      <c r="T23" s="205"/>
      <c r="U23" s="219"/>
      <c r="V23" s="110"/>
    </row>
    <row r="24" spans="1:22">
      <c r="A24" s="214"/>
      <c r="B24" s="215"/>
      <c r="C24" s="217"/>
      <c r="D24" s="218"/>
      <c r="E24" s="203"/>
      <c r="F24" s="203"/>
      <c r="G24" s="205"/>
      <c r="H24" s="209">
        <f>(D23+D25)/2</f>
        <v>10.965</v>
      </c>
      <c r="I24" s="203">
        <f>(E23+E25)/2</f>
        <v>1.35</v>
      </c>
      <c r="J24" s="203">
        <f>(F23+F25)/2</f>
        <v>6</v>
      </c>
      <c r="K24" s="205">
        <f>(G23+G25)/2</f>
        <v>17.850000000000001</v>
      </c>
      <c r="L24" s="206">
        <f>B25-B23</f>
        <v>20</v>
      </c>
      <c r="M24" s="203">
        <f>H24*L24</f>
        <v>219.3</v>
      </c>
      <c r="N24" s="203">
        <f>I24*L24</f>
        <v>27</v>
      </c>
      <c r="O24" s="203">
        <f>J24*L24</f>
        <v>120</v>
      </c>
      <c r="P24" s="205">
        <f>K24*L24</f>
        <v>357</v>
      </c>
      <c r="Q24" s="218"/>
      <c r="R24" s="203"/>
      <c r="S24" s="203"/>
      <c r="T24" s="205"/>
      <c r="U24" s="219"/>
      <c r="V24" s="110"/>
    </row>
    <row r="25" spans="1:22">
      <c r="A25" s="214">
        <v>5</v>
      </c>
      <c r="B25" s="215">
        <v>100</v>
      </c>
      <c r="C25" s="216">
        <f>B25-B23</f>
        <v>20</v>
      </c>
      <c r="D25" s="218">
        <v>11.25</v>
      </c>
      <c r="E25" s="203">
        <v>1.5</v>
      </c>
      <c r="F25" s="203">
        <v>6.05</v>
      </c>
      <c r="G25" s="205">
        <v>17.850000000000001</v>
      </c>
      <c r="H25" s="209"/>
      <c r="I25" s="203"/>
      <c r="J25" s="203"/>
      <c r="K25" s="205"/>
      <c r="L25" s="206"/>
      <c r="M25" s="203"/>
      <c r="N25" s="203"/>
      <c r="O25" s="203"/>
      <c r="P25" s="205"/>
      <c r="Q25" s="218"/>
      <c r="R25" s="203"/>
      <c r="S25" s="203"/>
      <c r="T25" s="205"/>
      <c r="U25" s="219"/>
      <c r="V25" s="110"/>
    </row>
    <row r="26" spans="1:22">
      <c r="A26" s="214"/>
      <c r="B26" s="215"/>
      <c r="C26" s="217"/>
      <c r="D26" s="218"/>
      <c r="E26" s="203"/>
      <c r="F26" s="203"/>
      <c r="G26" s="205"/>
      <c r="H26" s="209">
        <f>(D25+D27)/2</f>
        <v>8.5250000000000004</v>
      </c>
      <c r="I26" s="203">
        <f>(E25+E27)/2</f>
        <v>1.4</v>
      </c>
      <c r="J26" s="203">
        <f>(F25+F27)/2</f>
        <v>5.2750000000000004</v>
      </c>
      <c r="K26" s="205">
        <f>(G25+G27)/2</f>
        <v>17.850000000000001</v>
      </c>
      <c r="L26" s="206">
        <f>B27-B25</f>
        <v>20</v>
      </c>
      <c r="M26" s="203">
        <f>H26*L26</f>
        <v>170.5</v>
      </c>
      <c r="N26" s="203">
        <f>I26*L26</f>
        <v>28</v>
      </c>
      <c r="O26" s="203">
        <f>J26*L26</f>
        <v>105.5</v>
      </c>
      <c r="P26" s="205">
        <f>K26*L26</f>
        <v>357</v>
      </c>
      <c r="Q26" s="218"/>
      <c r="R26" s="203"/>
      <c r="S26" s="203"/>
      <c r="T26" s="205"/>
      <c r="U26" s="219"/>
      <c r="V26" s="110"/>
    </row>
    <row r="27" spans="1:22">
      <c r="A27" s="214">
        <v>6</v>
      </c>
      <c r="B27" s="215">
        <v>120</v>
      </c>
      <c r="C27" s="216">
        <f>B27-B25</f>
        <v>20</v>
      </c>
      <c r="D27" s="218">
        <v>5.8</v>
      </c>
      <c r="E27" s="203">
        <v>1.3</v>
      </c>
      <c r="F27" s="203">
        <v>4.5</v>
      </c>
      <c r="G27" s="205">
        <v>17.850000000000001</v>
      </c>
      <c r="H27" s="209"/>
      <c r="I27" s="203"/>
      <c r="J27" s="203"/>
      <c r="K27" s="205"/>
      <c r="L27" s="206"/>
      <c r="M27" s="203"/>
      <c r="N27" s="203"/>
      <c r="O27" s="203"/>
      <c r="P27" s="205"/>
      <c r="Q27" s="218"/>
      <c r="R27" s="203"/>
      <c r="S27" s="203"/>
      <c r="T27" s="205"/>
      <c r="U27" s="219"/>
      <c r="V27" s="110"/>
    </row>
    <row r="28" spans="1:22">
      <c r="A28" s="214"/>
      <c r="B28" s="215"/>
      <c r="C28" s="217"/>
      <c r="D28" s="218"/>
      <c r="E28" s="203"/>
      <c r="F28" s="203"/>
      <c r="G28" s="205"/>
      <c r="H28" s="209">
        <f>(D27+D29)/2</f>
        <v>7.65</v>
      </c>
      <c r="I28" s="203">
        <f>(E27+E29)/2</f>
        <v>1.4</v>
      </c>
      <c r="J28" s="203">
        <f>(F27+F29)/2</f>
        <v>5.15</v>
      </c>
      <c r="K28" s="205">
        <f>(G27+G29)/2</f>
        <v>19.925000000000001</v>
      </c>
      <c r="L28" s="206">
        <f>B29-B27</f>
        <v>12.150000000000006</v>
      </c>
      <c r="M28" s="203">
        <f>H28*L28</f>
        <v>92.947500000000048</v>
      </c>
      <c r="N28" s="203">
        <f>I28*L28</f>
        <v>17.010000000000005</v>
      </c>
      <c r="O28" s="203">
        <f>J28*L28</f>
        <v>62.572500000000034</v>
      </c>
      <c r="P28" s="205">
        <f>K28*L28</f>
        <v>242.08875000000012</v>
      </c>
      <c r="Q28" s="105"/>
      <c r="R28" s="106"/>
      <c r="S28" s="106"/>
      <c r="T28" s="107"/>
      <c r="U28" s="109"/>
      <c r="V28" s="110"/>
    </row>
    <row r="29" spans="1:22">
      <c r="A29" s="214">
        <v>7</v>
      </c>
      <c r="B29" s="215">
        <v>132.15</v>
      </c>
      <c r="C29" s="216">
        <f>B29-B27</f>
        <v>12.150000000000006</v>
      </c>
      <c r="D29" s="218">
        <v>9.5</v>
      </c>
      <c r="E29" s="203">
        <v>1.5</v>
      </c>
      <c r="F29" s="203">
        <v>5.8</v>
      </c>
      <c r="G29" s="205">
        <v>22</v>
      </c>
      <c r="H29" s="209"/>
      <c r="I29" s="203"/>
      <c r="J29" s="203"/>
      <c r="K29" s="205"/>
      <c r="L29" s="206"/>
      <c r="M29" s="203"/>
      <c r="N29" s="203"/>
      <c r="O29" s="203"/>
      <c r="P29" s="205"/>
      <c r="Q29" s="129"/>
      <c r="R29" s="127"/>
      <c r="S29" s="127"/>
      <c r="T29" s="128"/>
      <c r="U29" s="130"/>
      <c r="V29" s="110"/>
    </row>
    <row r="30" spans="1:22">
      <c r="A30" s="214"/>
      <c r="B30" s="215"/>
      <c r="C30" s="217"/>
      <c r="D30" s="218"/>
      <c r="E30" s="203"/>
      <c r="F30" s="203"/>
      <c r="G30" s="205"/>
      <c r="H30" s="209"/>
      <c r="I30" s="203"/>
      <c r="J30" s="203"/>
      <c r="K30" s="205"/>
      <c r="L30" s="206"/>
      <c r="M30" s="203"/>
      <c r="N30" s="203"/>
      <c r="O30" s="203"/>
      <c r="P30" s="205"/>
      <c r="Q30" s="129"/>
      <c r="R30" s="127"/>
      <c r="S30" s="127"/>
      <c r="T30" s="128"/>
      <c r="U30" s="130"/>
      <c r="V30" s="110"/>
    </row>
    <row r="31" spans="1:22">
      <c r="A31" s="124"/>
      <c r="B31" s="125"/>
      <c r="C31" s="126"/>
      <c r="D31" s="122"/>
      <c r="E31" s="127"/>
      <c r="F31" s="127"/>
      <c r="G31" s="128"/>
      <c r="H31" s="209"/>
      <c r="I31" s="203"/>
      <c r="J31" s="203"/>
      <c r="K31" s="205"/>
      <c r="L31" s="206"/>
      <c r="M31" s="203"/>
      <c r="N31" s="203"/>
      <c r="O31" s="203"/>
      <c r="P31" s="205"/>
      <c r="Q31" s="129"/>
      <c r="R31" s="127"/>
      <c r="S31" s="127"/>
      <c r="T31" s="128"/>
      <c r="U31" s="130"/>
      <c r="V31" s="110"/>
    </row>
    <row r="32" spans="1:22" ht="13.5" thickBot="1">
      <c r="A32" s="111"/>
      <c r="B32" s="112"/>
      <c r="C32" s="113"/>
      <c r="D32" s="114"/>
      <c r="E32" s="115"/>
      <c r="F32" s="115"/>
      <c r="G32" s="116"/>
      <c r="H32" s="133"/>
      <c r="I32" s="118"/>
      <c r="J32" s="197" t="s">
        <v>48</v>
      </c>
      <c r="K32" s="198"/>
      <c r="L32" s="201"/>
      <c r="M32" s="203">
        <f>SUM(M10:M31)</f>
        <v>1252.5075000000002</v>
      </c>
      <c r="N32" s="203">
        <f>SUM(N10:N28)</f>
        <v>204.35000000000002</v>
      </c>
      <c r="O32" s="203">
        <f>SUM(O10:O31)</f>
        <v>698.8365</v>
      </c>
      <c r="P32" s="207">
        <f>SUM(P10:P31)</f>
        <v>2092.9537500000001</v>
      </c>
      <c r="Q32" s="119"/>
      <c r="R32" s="117"/>
      <c r="S32" s="117"/>
      <c r="T32" s="120"/>
      <c r="U32" s="121"/>
      <c r="V32" s="110"/>
    </row>
    <row r="33" spans="2:22" ht="14.25" thickTop="1" thickBot="1">
      <c r="D33" s="110"/>
      <c r="E33" s="110"/>
      <c r="F33" s="110"/>
      <c r="G33" s="110"/>
      <c r="H33" s="110"/>
      <c r="I33" s="110"/>
      <c r="J33" s="199"/>
      <c r="K33" s="200"/>
      <c r="L33" s="202"/>
      <c r="M33" s="204"/>
      <c r="N33" s="204"/>
      <c r="O33" s="204"/>
      <c r="P33" s="208"/>
      <c r="Q33" s="110"/>
      <c r="R33" s="110"/>
      <c r="S33" s="110"/>
      <c r="T33" s="110"/>
      <c r="U33" s="110"/>
      <c r="V33" s="110"/>
    </row>
    <row r="34" spans="2:22" ht="13.5" thickTop="1">
      <c r="B34" s="94" t="s">
        <v>49</v>
      </c>
      <c r="E34" s="110" t="s">
        <v>50</v>
      </c>
      <c r="H34" s="110"/>
      <c r="I34" s="110"/>
      <c r="J34" s="210"/>
      <c r="K34" s="210"/>
      <c r="L34" s="212"/>
      <c r="M34" s="195"/>
      <c r="N34" s="195"/>
      <c r="O34" s="195"/>
      <c r="P34" s="195"/>
      <c r="Q34" s="110"/>
      <c r="R34" s="110"/>
      <c r="S34" s="110"/>
      <c r="T34" s="110"/>
      <c r="U34" s="110"/>
      <c r="V34" s="110"/>
    </row>
    <row r="35" spans="2:22">
      <c r="B35" s="94" t="s">
        <v>51</v>
      </c>
      <c r="D35" s="110"/>
      <c r="E35" s="110" t="s">
        <v>52</v>
      </c>
      <c r="F35" s="110"/>
      <c r="G35" s="110"/>
      <c r="H35" s="110"/>
      <c r="I35" s="110"/>
      <c r="J35" s="211"/>
      <c r="K35" s="211"/>
      <c r="L35" s="213"/>
      <c r="M35" s="196"/>
      <c r="N35" s="196"/>
      <c r="O35" s="196"/>
      <c r="P35" s="196"/>
      <c r="Q35" s="110"/>
      <c r="R35" s="110"/>
      <c r="S35" s="110"/>
      <c r="T35" s="110"/>
      <c r="U35" s="110"/>
      <c r="V35" s="110"/>
    </row>
    <row r="36" spans="2:22"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2:22"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  <row r="38" spans="2:22"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</row>
    <row r="39" spans="2:22"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</row>
    <row r="40" spans="2:22"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</row>
    <row r="41" spans="2:22"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</row>
    <row r="42" spans="2:22"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</row>
    <row r="43" spans="2:22"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</row>
    <row r="44" spans="2:22"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</row>
    <row r="45" spans="2:22"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</row>
  </sheetData>
  <mergeCells count="249">
    <mergeCell ref="A2:C3"/>
    <mergeCell ref="D2:G3"/>
    <mergeCell ref="H2:K3"/>
    <mergeCell ref="M2:P3"/>
    <mergeCell ref="Q2:T2"/>
    <mergeCell ref="U2:U5"/>
    <mergeCell ref="L3:L4"/>
    <mergeCell ref="Q3:R3"/>
    <mergeCell ref="S3:T3"/>
    <mergeCell ref="A4:A5"/>
    <mergeCell ref="F9:F10"/>
    <mergeCell ref="Q8:Q9"/>
    <mergeCell ref="R10:R11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I10:I11"/>
    <mergeCell ref="J10:J11"/>
    <mergeCell ref="F11:F12"/>
    <mergeCell ref="G11:G12"/>
    <mergeCell ref="G9:G10"/>
    <mergeCell ref="H10:H11"/>
    <mergeCell ref="F7:F8"/>
    <mergeCell ref="I12:I13"/>
    <mergeCell ref="H12:H13"/>
    <mergeCell ref="G7:G8"/>
    <mergeCell ref="H8:H9"/>
    <mergeCell ref="T8:T9"/>
    <mergeCell ref="U8:U9"/>
    <mergeCell ref="K8:K9"/>
    <mergeCell ref="L8:L9"/>
    <mergeCell ref="M8:M9"/>
    <mergeCell ref="N8:N9"/>
    <mergeCell ref="O8:O9"/>
    <mergeCell ref="R12:R17"/>
    <mergeCell ref="S12:S17"/>
    <mergeCell ref="Q12:Q17"/>
    <mergeCell ref="S10:S11"/>
    <mergeCell ref="K10:K11"/>
    <mergeCell ref="L10:L11"/>
    <mergeCell ref="M10:M11"/>
    <mergeCell ref="N10:N11"/>
    <mergeCell ref="O10:O11"/>
    <mergeCell ref="P10:P11"/>
    <mergeCell ref="Q10:Q11"/>
    <mergeCell ref="P8:P9"/>
    <mergeCell ref="R8:R9"/>
    <mergeCell ref="S8:S9"/>
    <mergeCell ref="I8:I9"/>
    <mergeCell ref="J8:J9"/>
    <mergeCell ref="Q18:Q19"/>
    <mergeCell ref="R18:R19"/>
    <mergeCell ref="S18:S19"/>
    <mergeCell ref="T18:T19"/>
    <mergeCell ref="T10:T11"/>
    <mergeCell ref="U10:U11"/>
    <mergeCell ref="A11:A12"/>
    <mergeCell ref="B11:B12"/>
    <mergeCell ref="C11:C12"/>
    <mergeCell ref="D11:D12"/>
    <mergeCell ref="E11:E12"/>
    <mergeCell ref="T12:T17"/>
    <mergeCell ref="U12:U17"/>
    <mergeCell ref="A17:A18"/>
    <mergeCell ref="B17:B18"/>
    <mergeCell ref="C17:C18"/>
    <mergeCell ref="D17:D18"/>
    <mergeCell ref="E17:E18"/>
    <mergeCell ref="J18:J19"/>
    <mergeCell ref="F19:F20"/>
    <mergeCell ref="G19:G20"/>
    <mergeCell ref="H20:H21"/>
    <mergeCell ref="U18:U19"/>
    <mergeCell ref="K18:K19"/>
    <mergeCell ref="L18:L19"/>
    <mergeCell ref="M18:M19"/>
    <mergeCell ref="N18:N19"/>
    <mergeCell ref="O18:O19"/>
    <mergeCell ref="A19:A20"/>
    <mergeCell ref="B19:B20"/>
    <mergeCell ref="C19:C20"/>
    <mergeCell ref="D19:D20"/>
    <mergeCell ref="E19:E20"/>
    <mergeCell ref="P18:P19"/>
    <mergeCell ref="F17:F18"/>
    <mergeCell ref="G17:G18"/>
    <mergeCell ref="H18:H19"/>
    <mergeCell ref="I18:I19"/>
    <mergeCell ref="K20:K21"/>
    <mergeCell ref="L20:L21"/>
    <mergeCell ref="M20:M21"/>
    <mergeCell ref="F21:F22"/>
    <mergeCell ref="G21:G22"/>
    <mergeCell ref="N20:N21"/>
    <mergeCell ref="R22:R23"/>
    <mergeCell ref="S22:S23"/>
    <mergeCell ref="O26:O27"/>
    <mergeCell ref="H26:H27"/>
    <mergeCell ref="O20:O21"/>
    <mergeCell ref="P20:P21"/>
    <mergeCell ref="B21:B22"/>
    <mergeCell ref="C21:C22"/>
    <mergeCell ref="D21:D22"/>
    <mergeCell ref="E21:E22"/>
    <mergeCell ref="J22:J23"/>
    <mergeCell ref="F23:F24"/>
    <mergeCell ref="G23:G24"/>
    <mergeCell ref="I20:I21"/>
    <mergeCell ref="J20:J21"/>
    <mergeCell ref="A23:A24"/>
    <mergeCell ref="B23:B24"/>
    <mergeCell ref="C23:C24"/>
    <mergeCell ref="D23:D24"/>
    <mergeCell ref="E23:E24"/>
    <mergeCell ref="H24:H25"/>
    <mergeCell ref="F25:F26"/>
    <mergeCell ref="G25:G26"/>
    <mergeCell ref="H22:H23"/>
    <mergeCell ref="T22:T23"/>
    <mergeCell ref="U22:U23"/>
    <mergeCell ref="K22:K23"/>
    <mergeCell ref="L22:L23"/>
    <mergeCell ref="M22:M23"/>
    <mergeCell ref="N22:N23"/>
    <mergeCell ref="O22:O23"/>
    <mergeCell ref="P22:P23"/>
    <mergeCell ref="Q22:Q23"/>
    <mergeCell ref="R24:R25"/>
    <mergeCell ref="S24:S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T24:T25"/>
    <mergeCell ref="U24:U25"/>
    <mergeCell ref="A25:A26"/>
    <mergeCell ref="B25:B26"/>
    <mergeCell ref="C25:C26"/>
    <mergeCell ref="D25:D26"/>
    <mergeCell ref="E25:E26"/>
    <mergeCell ref="T26:T27"/>
    <mergeCell ref="U26:U27"/>
    <mergeCell ref="A27:A28"/>
    <mergeCell ref="B27:B28"/>
    <mergeCell ref="C27:C28"/>
    <mergeCell ref="D27:D28"/>
    <mergeCell ref="E27:E28"/>
    <mergeCell ref="M26:M27"/>
    <mergeCell ref="N26:N27"/>
    <mergeCell ref="J28:J29"/>
    <mergeCell ref="K28:K29"/>
    <mergeCell ref="L28:L29"/>
    <mergeCell ref="M28:M29"/>
    <mergeCell ref="R26:R27"/>
    <mergeCell ref="S26:S27"/>
    <mergeCell ref="P26:P27"/>
    <mergeCell ref="Q26:Q27"/>
    <mergeCell ref="P28:P29"/>
    <mergeCell ref="F27:F28"/>
    <mergeCell ref="G27:G28"/>
    <mergeCell ref="H28:H29"/>
    <mergeCell ref="I28:I29"/>
    <mergeCell ref="G13:G14"/>
    <mergeCell ref="L12:L13"/>
    <mergeCell ref="M12:M13"/>
    <mergeCell ref="N12:N13"/>
    <mergeCell ref="O12:O13"/>
    <mergeCell ref="P16:P17"/>
    <mergeCell ref="I26:I27"/>
    <mergeCell ref="N28:N29"/>
    <mergeCell ref="O28:O29"/>
    <mergeCell ref="F13:F14"/>
    <mergeCell ref="O14:O15"/>
    <mergeCell ref="K16:K17"/>
    <mergeCell ref="J12:J13"/>
    <mergeCell ref="K12:K13"/>
    <mergeCell ref="P12:P13"/>
    <mergeCell ref="P14:P15"/>
    <mergeCell ref="L16:L17"/>
    <mergeCell ref="N16:N17"/>
    <mergeCell ref="O16:O17"/>
    <mergeCell ref="E29:E30"/>
    <mergeCell ref="F29:F30"/>
    <mergeCell ref="G29:G30"/>
    <mergeCell ref="O30:O31"/>
    <mergeCell ref="A13:A14"/>
    <mergeCell ref="A15:A16"/>
    <mergeCell ref="B15:B16"/>
    <mergeCell ref="C15:C16"/>
    <mergeCell ref="D15:D16"/>
    <mergeCell ref="N14:N15"/>
    <mergeCell ref="H16:H17"/>
    <mergeCell ref="I16:I17"/>
    <mergeCell ref="J16:J17"/>
    <mergeCell ref="A29:A30"/>
    <mergeCell ref="B29:B30"/>
    <mergeCell ref="D29:D30"/>
    <mergeCell ref="B13:B14"/>
    <mergeCell ref="C13:C14"/>
    <mergeCell ref="D13:D14"/>
    <mergeCell ref="E13:E14"/>
    <mergeCell ref="C29:C30"/>
    <mergeCell ref="A21:A22"/>
    <mergeCell ref="E15:E16"/>
    <mergeCell ref="F15:F16"/>
    <mergeCell ref="G15:G16"/>
    <mergeCell ref="H14:H15"/>
    <mergeCell ref="I14:I15"/>
    <mergeCell ref="J14:J15"/>
    <mergeCell ref="K14:K15"/>
    <mergeCell ref="L14:L15"/>
    <mergeCell ref="M14:M15"/>
    <mergeCell ref="M16:M17"/>
    <mergeCell ref="J34:K35"/>
    <mergeCell ref="L34:L35"/>
    <mergeCell ref="M34:M35"/>
    <mergeCell ref="H30:H31"/>
    <mergeCell ref="I30:I31"/>
    <mergeCell ref="I22:I23"/>
    <mergeCell ref="J26:J27"/>
    <mergeCell ref="K26:K27"/>
    <mergeCell ref="L26:L27"/>
    <mergeCell ref="N34:N35"/>
    <mergeCell ref="O34:O35"/>
    <mergeCell ref="P34:P35"/>
    <mergeCell ref="J32:K33"/>
    <mergeCell ref="L32:L33"/>
    <mergeCell ref="M32:M33"/>
    <mergeCell ref="O32:O33"/>
    <mergeCell ref="N32:N33"/>
    <mergeCell ref="P30:P31"/>
    <mergeCell ref="J30:J31"/>
    <mergeCell ref="K30:K31"/>
    <mergeCell ref="L30:L31"/>
    <mergeCell ref="M30:M31"/>
    <mergeCell ref="N30:N31"/>
    <mergeCell ref="P32:P33"/>
  </mergeCells>
  <pageMargins left="0.70866141732283472" right="0.70866141732283472" top="0.93" bottom="0.6692913385826772" header="0.57999999999999996" footer="0.31496062992125984"/>
  <pageSetup paperSize="9" scale="59" orientation="landscape" r:id="rId1"/>
  <headerFooter>
    <oddHeader>&amp;CDOKAZNICA MJERA ZA ZEMLJANE RADOVE NA REKONSTRUKCIJI PROMETNICE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view="pageBreakPreview" zoomScale="85" zoomScaleNormal="100" zoomScaleSheetLayoutView="85" workbookViewId="0">
      <selection activeCell="J44" sqref="J44"/>
    </sheetView>
  </sheetViews>
  <sheetFormatPr defaultColWidth="9" defaultRowHeight="12.75"/>
  <cols>
    <col min="1" max="1" width="9" style="94"/>
    <col min="2" max="2" width="10.25" style="94" bestFit="1" customWidth="1"/>
    <col min="3" max="3" width="9" style="94" customWidth="1"/>
    <col min="4" max="4" width="9" style="94"/>
    <col min="5" max="5" width="10.75" style="94" bestFit="1" customWidth="1"/>
    <col min="6" max="6" width="9" style="94" customWidth="1"/>
    <col min="7" max="7" width="9" style="94"/>
    <col min="8" max="8" width="9.5" style="94" customWidth="1"/>
    <col min="9" max="16384" width="9" style="94"/>
  </cols>
  <sheetData>
    <row r="1" spans="1:9" ht="19.5" customHeight="1">
      <c r="A1" s="153"/>
      <c r="B1" s="154" t="s">
        <v>66</v>
      </c>
      <c r="C1" s="154"/>
      <c r="D1" s="155">
        <f>D14+D8+D4</f>
        <v>2945.79</v>
      </c>
      <c r="E1" s="155" t="s">
        <v>45</v>
      </c>
      <c r="F1" s="155"/>
      <c r="G1" s="155"/>
      <c r="H1" s="157"/>
      <c r="I1" s="110"/>
    </row>
    <row r="2" spans="1:9" ht="19.5" customHeight="1">
      <c r="D2" s="110"/>
      <c r="E2" s="110"/>
      <c r="F2" s="110"/>
      <c r="G2" s="110"/>
      <c r="H2" s="110"/>
      <c r="I2" s="110"/>
    </row>
    <row r="3" spans="1:9" ht="19.5" customHeight="1">
      <c r="A3" s="150"/>
      <c r="B3" s="150" t="s">
        <v>59</v>
      </c>
      <c r="C3" s="150"/>
      <c r="D3" s="151"/>
      <c r="E3" s="151"/>
      <c r="F3" s="151"/>
      <c r="G3" s="151"/>
      <c r="H3" s="151"/>
      <c r="I3" s="110"/>
    </row>
    <row r="4" spans="1:9" ht="19.5" customHeight="1">
      <c r="B4" s="148" t="s">
        <v>61</v>
      </c>
      <c r="C4" s="94">
        <f>311.24+432.56+375.11</f>
        <v>1118.9099999999999</v>
      </c>
      <c r="D4" s="238">
        <f>SUM(C4:C5)</f>
        <v>1425.33</v>
      </c>
      <c r="E4" s="240" t="s">
        <v>45</v>
      </c>
      <c r="F4" s="110"/>
      <c r="G4" s="110"/>
      <c r="H4" s="110"/>
      <c r="I4" s="110"/>
    </row>
    <row r="5" spans="1:9" ht="19.5" customHeight="1">
      <c r="B5" s="148" t="s">
        <v>60</v>
      </c>
      <c r="C5" s="94">
        <v>306.42</v>
      </c>
      <c r="D5" s="239"/>
      <c r="E5" s="241"/>
      <c r="F5" s="110"/>
      <c r="G5" s="110"/>
      <c r="H5" s="110"/>
      <c r="I5" s="110"/>
    </row>
    <row r="6" spans="1:9" ht="19.5" customHeight="1">
      <c r="D6" s="110"/>
      <c r="E6" s="110"/>
      <c r="F6" s="110"/>
      <c r="G6" s="110"/>
      <c r="H6" s="110"/>
      <c r="I6" s="110"/>
    </row>
    <row r="7" spans="1:9" ht="19.5" customHeight="1">
      <c r="A7" s="150"/>
      <c r="B7" s="150" t="s">
        <v>62</v>
      </c>
      <c r="C7" s="150"/>
      <c r="D7" s="151"/>
      <c r="E7" s="151"/>
      <c r="F7" s="151"/>
      <c r="G7" s="151"/>
      <c r="H7" s="151"/>
      <c r="I7" s="110"/>
    </row>
    <row r="8" spans="1:9" ht="19.5" customHeight="1">
      <c r="B8" s="94" t="s">
        <v>61</v>
      </c>
      <c r="C8" s="94">
        <v>624.44000000000005</v>
      </c>
      <c r="D8" s="238">
        <f>SUM(C8:C11)</f>
        <v>1388.1100000000001</v>
      </c>
      <c r="E8" s="240" t="s">
        <v>45</v>
      </c>
      <c r="F8" s="110"/>
      <c r="G8" s="110"/>
      <c r="H8" s="110"/>
      <c r="I8" s="110"/>
    </row>
    <row r="9" spans="1:9" ht="19.5" customHeight="1">
      <c r="B9" s="94" t="s">
        <v>60</v>
      </c>
      <c r="C9" s="94">
        <v>44.76</v>
      </c>
      <c r="D9" s="239"/>
      <c r="E9" s="241"/>
      <c r="F9" s="110"/>
      <c r="G9" s="110"/>
      <c r="H9" s="110"/>
      <c r="I9" s="110"/>
    </row>
    <row r="10" spans="1:9" ht="19.5" customHeight="1">
      <c r="B10" s="94" t="s">
        <v>63</v>
      </c>
      <c r="C10" s="94">
        <f>139.11+36.97+125.26+88.54+88.32+62.69+150</f>
        <v>690.8900000000001</v>
      </c>
      <c r="D10" s="239"/>
      <c r="E10" s="241"/>
      <c r="F10" s="110"/>
      <c r="G10" s="110"/>
      <c r="H10" s="110"/>
      <c r="I10" s="110"/>
    </row>
    <row r="11" spans="1:9" ht="19.5" customHeight="1">
      <c r="B11" s="148" t="s">
        <v>64</v>
      </c>
      <c r="C11" s="94">
        <f>4*7.005</f>
        <v>28.02</v>
      </c>
      <c r="D11" s="239"/>
      <c r="E11" s="241"/>
      <c r="F11" s="110"/>
      <c r="G11" s="110"/>
      <c r="H11" s="110"/>
      <c r="I11" s="110"/>
    </row>
    <row r="12" spans="1:9" ht="19.5" customHeight="1">
      <c r="C12" s="149"/>
      <c r="D12" s="110"/>
      <c r="E12" s="110"/>
      <c r="F12" s="110"/>
      <c r="G12" s="110"/>
      <c r="H12" s="110"/>
      <c r="I12" s="110"/>
    </row>
    <row r="13" spans="1:9" ht="19.5" customHeight="1">
      <c r="B13" s="94" t="s">
        <v>65</v>
      </c>
      <c r="C13" s="149"/>
      <c r="D13" s="110"/>
      <c r="E13" s="110"/>
      <c r="F13" s="110"/>
      <c r="G13" s="110"/>
      <c r="H13" s="110"/>
      <c r="I13" s="110"/>
    </row>
    <row r="14" spans="1:9" ht="19.5" customHeight="1">
      <c r="B14" s="94" t="s">
        <v>58</v>
      </c>
      <c r="C14" s="94">
        <v>132.35</v>
      </c>
      <c r="D14" s="152">
        <f>SUM(C14)</f>
        <v>132.35</v>
      </c>
      <c r="E14" s="110" t="s">
        <v>45</v>
      </c>
      <c r="F14" s="110"/>
      <c r="G14" s="110"/>
      <c r="H14" s="110"/>
      <c r="I14" s="110"/>
    </row>
    <row r="15" spans="1:9" ht="19.5" customHeight="1">
      <c r="C15" s="149"/>
      <c r="D15" s="110"/>
      <c r="E15" s="110"/>
      <c r="F15" s="110"/>
      <c r="G15" s="110"/>
      <c r="H15" s="110"/>
      <c r="I15" s="110"/>
    </row>
    <row r="16" spans="1:9" ht="19.5" customHeight="1">
      <c r="A16" s="153"/>
      <c r="B16" s="154" t="s">
        <v>67</v>
      </c>
      <c r="C16" s="154"/>
      <c r="D16" s="155">
        <v>122.89</v>
      </c>
      <c r="E16" s="155" t="s">
        <v>18</v>
      </c>
      <c r="F16" s="155"/>
      <c r="G16" s="155"/>
      <c r="H16" s="156"/>
    </row>
    <row r="17" spans="4:9">
      <c r="D17" s="110"/>
      <c r="E17" s="110"/>
      <c r="F17" s="110"/>
      <c r="G17" s="110"/>
    </row>
    <row r="18" spans="4:9">
      <c r="D18" s="110"/>
      <c r="E18" s="110"/>
      <c r="F18" s="110"/>
      <c r="G18" s="110"/>
      <c r="H18" s="110"/>
      <c r="I18" s="110"/>
    </row>
  </sheetData>
  <mergeCells count="4">
    <mergeCell ref="D4:D5"/>
    <mergeCell ref="D8:D11"/>
    <mergeCell ref="E4:E5"/>
    <mergeCell ref="E8:E11"/>
  </mergeCells>
  <pageMargins left="0.70866141732283472" right="0.70866141732283472" top="0.74803149606299213" bottom="0.6692913385826772" header="0.31496062992125984" footer="0.31496062992125984"/>
  <pageSetup paperSize="9" orientation="portrait" r:id="rId1"/>
  <headerFooter>
    <oddHeader>&amp;CPrilog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T_1</vt:lpstr>
      <vt:lpstr>Dokaznica 1</vt:lpstr>
      <vt:lpstr>Vodni doprinos 2</vt:lpstr>
      <vt:lpstr>'Dokaznica 1'!Ispis_naslova</vt:lpstr>
      <vt:lpstr>T_1!Ispis_naslova</vt:lpstr>
      <vt:lpstr>'Dokaznica 1'!Podrucje_ispisa</vt:lpstr>
      <vt:lpstr>T_1!Podrucje_ispisa</vt:lpstr>
      <vt:lpstr>'Vodni doprinos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 10</cp:lastModifiedBy>
  <cp:lastPrinted>2020-02-18T12:41:31Z</cp:lastPrinted>
  <dcterms:created xsi:type="dcterms:W3CDTF">2008-05-26T08:36:58Z</dcterms:created>
  <dcterms:modified xsi:type="dcterms:W3CDTF">2022-11-28T11:43:24Z</dcterms:modified>
</cp:coreProperties>
</file>